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PLAN-2023" sheetId="1" r:id="rId1"/>
    <sheet name="Plan1" sheetId="2" r:id="rId2"/>
    <sheet name="PLAN-2022" sheetId="3" r:id="rId3"/>
    <sheet name="PLAN-2021" sheetId="4" r:id="rId4"/>
    <sheet name="PLAN-2020" sheetId="5" r:id="rId5"/>
    <sheet name="PLAN-2019" sheetId="6" r:id="rId6"/>
    <sheet name="PLAN-2018" sheetId="7" r:id="rId7"/>
    <sheet name="PLAN-2017 (2)" sheetId="8" r:id="rId8"/>
    <sheet name="PLAN-2017" sheetId="9" r:id="rId9"/>
    <sheet name="PLAN-2016(2)" sheetId="10" r:id="rId10"/>
    <sheet name="PLAN-15 (2)" sheetId="11" r:id="rId11"/>
    <sheet name="PLAN-2016" sheetId="12" r:id="rId12"/>
    <sheet name="PLAN-15" sheetId="13" r:id="rId13"/>
    <sheet name="PLAN-14" sheetId="14" r:id="rId14"/>
    <sheet name="PLAN-13" sheetId="15" r:id="rId15"/>
    <sheet name="Plan-12" sheetId="16" r:id="rId16"/>
    <sheet name="Plan-11" sheetId="17" r:id="rId17"/>
    <sheet name="Plan-10" sheetId="18" r:id="rId18"/>
    <sheet name="Plan-09" sheetId="19" r:id="rId19"/>
    <sheet name="Plan-07" sheetId="20" r:id="rId20"/>
    <sheet name="Plan-08" sheetId="21" r:id="rId21"/>
  </sheets>
  <definedNames>
    <definedName name="_xlnm.Print_Area" localSheetId="1">'Plan1'!$A$1:$N$25</definedName>
  </definedNames>
  <calcPr fullCalcOnLoad="1"/>
</workbook>
</file>

<file path=xl/sharedStrings.xml><?xml version="1.0" encoding="utf-8"?>
<sst xmlns="http://schemas.openxmlformats.org/spreadsheetml/2006/main" count="574" uniqueCount="83">
  <si>
    <t>TOTAL</t>
  </si>
  <si>
    <t>RECEITAS OPERACIONAIS</t>
  </si>
  <si>
    <t xml:space="preserve">   Receitas Financeiras</t>
  </si>
  <si>
    <t>RECEITAS NÃO OPERACIONAIS</t>
  </si>
  <si>
    <t>DESPESAS OPERACIONAIS</t>
  </si>
  <si>
    <t xml:space="preserve">   Pessoal e Encargos</t>
  </si>
  <si>
    <t xml:space="preserve">   Despesas Administrativas</t>
  </si>
  <si>
    <t xml:space="preserve">   Despesas Financeiras</t>
  </si>
  <si>
    <t xml:space="preserve">   Despesas Tributárias</t>
  </si>
  <si>
    <t xml:space="preserve">   Depreciação/Amortização</t>
  </si>
  <si>
    <t xml:space="preserve">   Receitas Diversas</t>
  </si>
  <si>
    <t>RESULTADO OPERACIONAL</t>
  </si>
  <si>
    <t>LUCROS (PREJUÍZOS) DO MÊS</t>
  </si>
  <si>
    <r>
      <t xml:space="preserve">          </t>
    </r>
    <r>
      <rPr>
        <b/>
        <sz val="14"/>
        <color indexed="12"/>
        <rFont val="Arial"/>
        <family val="2"/>
      </rPr>
      <t>COMPANHIA DE DESENVOLVIMENTO DO ESTADO DO AMAZONAS</t>
    </r>
    <r>
      <rPr>
        <b/>
        <sz val="16"/>
        <color indexed="12"/>
        <rFont val="Arial"/>
        <family val="2"/>
      </rPr>
      <t>-CIAMA</t>
    </r>
  </si>
  <si>
    <t>EDSON HEITOR MAGALHÃES DE SOUSA</t>
  </si>
  <si>
    <t xml:space="preserve">   Receita de Serviços</t>
  </si>
  <si>
    <t xml:space="preserve">           Contador - CRC-Am. n. 2423/O</t>
  </si>
  <si>
    <t xml:space="preserve">   Receitas c/ Part.Societária</t>
  </si>
  <si>
    <t xml:space="preserve">   Equival. Patrimonial Positiva</t>
  </si>
  <si>
    <t xml:space="preserve">   Equival. Patrimonial Negativa</t>
  </si>
  <si>
    <t xml:space="preserve">   Despesas Serviços de PJ e PF</t>
  </si>
  <si>
    <t xml:space="preserve">                      CONTAS</t>
  </si>
  <si>
    <t>APORTE DE CAPITAL</t>
  </si>
  <si>
    <t xml:space="preserve">          Contador - CRC-Am. n. 2423/O</t>
  </si>
  <si>
    <t>LUCRO (PREJUÍZO) DO MÊS</t>
  </si>
  <si>
    <t xml:space="preserve">            DEMONSTRAÇÃO DO RESULTADO MENSAL DO EXERCÍCIO DE 2009</t>
  </si>
  <si>
    <t xml:space="preserve">            DEMONSTRAÇÃO DO RESULTADO MENSAL DO EXERCICIO DE 2007</t>
  </si>
  <si>
    <t xml:space="preserve">            DEMONSTRAÇÃO DO RESULTADO MENSAL DO EXERCICIO DE 2008</t>
  </si>
  <si>
    <t xml:space="preserve">            DEMONSTRAÇÃO DO RESULTADO MENSAL DO EXERCÍCIO DE 2010</t>
  </si>
  <si>
    <r>
      <t>LUCRO</t>
    </r>
    <r>
      <rPr>
        <b/>
        <sz val="8"/>
        <rFont val="Arial"/>
        <family val="2"/>
      </rPr>
      <t xml:space="preserve"> (</t>
    </r>
    <r>
      <rPr>
        <b/>
        <sz val="8"/>
        <color indexed="10"/>
        <rFont val="Arial"/>
        <family val="2"/>
      </rPr>
      <t>PREJUÍZO</t>
    </r>
    <r>
      <rPr>
        <b/>
        <sz val="8"/>
        <rFont val="Arial"/>
        <family val="2"/>
      </rPr>
      <t>) DO MÊS</t>
    </r>
  </si>
  <si>
    <t xml:space="preserve">            DEMONSTRAÇÃO DO RESULTADO MENSAL DO EXERCÍCIO DE 2011</t>
  </si>
  <si>
    <t>RECEITAS NÃO OPERAC.</t>
  </si>
  <si>
    <t xml:space="preserve">   Desp. de Serviços PJ e PF</t>
  </si>
  <si>
    <r>
      <t xml:space="preserve">            COMPANHIA DE DESENVOLVIMENTO DO ESTADO DO AMAZONAS</t>
    </r>
    <r>
      <rPr>
        <b/>
        <sz val="16"/>
        <color indexed="12"/>
        <rFont val="Arial"/>
        <family val="2"/>
      </rPr>
      <t>-CIAMA</t>
    </r>
  </si>
  <si>
    <t xml:space="preserve">                   DEMONSTRAÇÃO DO RESULTADO MENSAL DO EXERCICIO DE 2012</t>
  </si>
  <si>
    <t xml:space="preserve">                   DEMONSTRAÇÃO DO RESULTADO MENSAL DO EXERCICIO DE 2013</t>
  </si>
  <si>
    <t>29/02/2013</t>
  </si>
  <si>
    <t xml:space="preserve">   Serviços de Terceiros</t>
  </si>
  <si>
    <t>29/02/2014</t>
  </si>
  <si>
    <r>
      <t xml:space="preserve">                                            COMPANHIA DE DESENVOLVIMENTO DO ESTADO DO AMAZONAS</t>
    </r>
    <r>
      <rPr>
        <b/>
        <sz val="16"/>
        <color indexed="12"/>
        <rFont val="Arial"/>
        <family val="2"/>
      </rPr>
      <t>-CIAMA</t>
    </r>
  </si>
  <si>
    <t xml:space="preserve">                                                  DEMONSTRAÇÃO DO RESULTADO MENSAL DO EXERCICIO DE 2014</t>
  </si>
  <si>
    <t xml:space="preserve">                                                  DEMONSTRAÇÃO DO RESULTADO MENSAL DO EXERCICIO DE 2015</t>
  </si>
  <si>
    <t xml:space="preserve">   Depreciação e Amortização</t>
  </si>
  <si>
    <t xml:space="preserve">   Aporte Sefaz</t>
  </si>
  <si>
    <t xml:space="preserve">                                                  DEMONSTRAÇÃO DO RESULTADO MENSAL DO EXERCÍCIO DE 2016</t>
  </si>
  <si>
    <t xml:space="preserve">                                                  DEMONSTRAÇÃO DO RESULTADO MENSAL DO EXERCICIO DE 2016</t>
  </si>
  <si>
    <t xml:space="preserve">   Custeio Seplam</t>
  </si>
  <si>
    <t xml:space="preserve">   Despesas c/ Pessoal</t>
  </si>
  <si>
    <t xml:space="preserve">   Encargos Sociais</t>
  </si>
  <si>
    <t xml:space="preserve">                                                  DEMONSTRAÇÃO DO RESULTADO MENSAL DO EXERCÍCIO DE 2017</t>
  </si>
  <si>
    <t xml:space="preserve">   Aporte Seplam</t>
  </si>
  <si>
    <t xml:space="preserve">   Custeio SEPLAM</t>
  </si>
  <si>
    <t xml:space="preserve">                                                  DEMONSTRAÇÃO DO RESULTADO MENSAL DO EXERCÍCIO DE 2018</t>
  </si>
  <si>
    <t>Nº DE EMPREGADOS</t>
  </si>
  <si>
    <t xml:space="preserve">                                                  DEMONSTRAÇÃO DO RESULTADO MENSAL DO EXERCÍCIO DE 2019</t>
  </si>
  <si>
    <t xml:space="preserve">   C/C MOV.</t>
  </si>
  <si>
    <t xml:space="preserve">  C/C APLIC.</t>
  </si>
  <si>
    <t xml:space="preserve">     TOTAL</t>
  </si>
  <si>
    <t xml:space="preserve">    SALDOS BANCÁRIOS</t>
  </si>
  <si>
    <t>Banco Itaú S/A.</t>
  </si>
  <si>
    <t>Bradesco</t>
  </si>
  <si>
    <t>Banco do Brasil S/A.</t>
  </si>
  <si>
    <t>TOTAL ......................</t>
  </si>
  <si>
    <t xml:space="preserve">   Receita Aplic. Financeiras</t>
  </si>
  <si>
    <t xml:space="preserve">   Receita c/ Part.Societária</t>
  </si>
  <si>
    <t>DISPONIBILIDADE</t>
  </si>
  <si>
    <t xml:space="preserve">   Equivalência Patrimonial</t>
  </si>
  <si>
    <t xml:space="preserve">   Administração Convênios</t>
  </si>
  <si>
    <t xml:space="preserve">   EDSON HEITOR MAGALHÃES DE SOUSA</t>
  </si>
  <si>
    <t xml:space="preserve">          CONTADOR - CRC-AM. N. 2423/O</t>
  </si>
  <si>
    <t xml:space="preserve">     Manaus(Am), 31 de dezembro de 2019</t>
  </si>
  <si>
    <t xml:space="preserve">                                                  DEMONSTRAÇÃO DO RESULTADO MENSAL DO EXERCÍCIO DE 2020</t>
  </si>
  <si>
    <t xml:space="preserve">   Equivalencia Patrimonial (-)</t>
  </si>
  <si>
    <t xml:space="preserve">     Manaus(Am), 31 de dezembro de 2020</t>
  </si>
  <si>
    <t xml:space="preserve">                                                  DEMONSTRAÇÃO DO RESULTADO MENSAL DO EXERCÍCIO DE 2021</t>
  </si>
  <si>
    <t xml:space="preserve">   Amortização de Convênios</t>
  </si>
  <si>
    <t xml:space="preserve">   Contrib. Estado p/ Custeio</t>
  </si>
  <si>
    <t xml:space="preserve">     Manaus(Am), 31 de dezembro de 2021</t>
  </si>
  <si>
    <t xml:space="preserve">                                                  DEMONSTRAÇÃO DO RESULTADO MENSAL DO EXERCÍCIO DE 2022</t>
  </si>
  <si>
    <t xml:space="preserve">       MANAUS(AM), 31 DE DEZEMBRO DE 2022</t>
  </si>
  <si>
    <t xml:space="preserve">      DEMONSTRAÇÃO DO RESULTADO MENSAL DO EXERCÍCIO DE 2023</t>
  </si>
  <si>
    <r>
      <t xml:space="preserve">                   COMPANHIA DE DESENVOLVIMENTO DO ESTADO DO AMAZONAS</t>
    </r>
    <r>
      <rPr>
        <b/>
        <sz val="16"/>
        <color indexed="12"/>
        <rFont val="Arial"/>
        <family val="2"/>
      </rPr>
      <t>-CIAMA</t>
    </r>
  </si>
  <si>
    <t xml:space="preserve">                     DEMONSTRAÇÃO DO RESULTADO MENSAL DO EXERCÍCIO DE 2023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</si>
</sst>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"/>
    <numFmt numFmtId="175" formatCode="0.000"/>
    <numFmt numFmtId="176" formatCode="0.0000"/>
    <numFmt numFmtId="177" formatCode="0.00000"/>
    <numFmt numFmtId="178" formatCode="#,##0.00;[Red]#,##0.00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_);_(* \(#,##0.0\);_(* &quot;-&quot;??_);_(@_)"/>
    <numFmt numFmtId="184" formatCode="_(* #,##0_);_(* \(#,##0\);_(* &quot;-&quot;??_);_(@_)"/>
    <numFmt numFmtId="185" formatCode="mmm/yyyy"/>
    <numFmt numFmtId="186" formatCode="#,##0.00_ ;\-#,##0.00\ "/>
  </numFmts>
  <fonts count="7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14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6" xfId="0" applyNumberFormat="1" applyFont="1" applyBorder="1" applyAlignment="1">
      <alignment/>
    </xf>
    <xf numFmtId="14" fontId="4" fillId="0" borderId="15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9" fillId="0" borderId="20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4" fontId="11" fillId="0" borderId="0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171" fontId="8" fillId="0" borderId="11" xfId="60" applyFont="1" applyBorder="1" applyAlignment="1">
      <alignment/>
    </xf>
    <xf numFmtId="171" fontId="1" fillId="0" borderId="11" xfId="60" applyFont="1" applyBorder="1" applyAlignment="1">
      <alignment/>
    </xf>
    <xf numFmtId="171" fontId="0" fillId="0" borderId="0" xfId="60" applyFont="1" applyAlignment="1">
      <alignment/>
    </xf>
    <xf numFmtId="39" fontId="1" fillId="0" borderId="11" xfId="60" applyNumberFormat="1" applyFont="1" applyBorder="1" applyAlignment="1">
      <alignment/>
    </xf>
    <xf numFmtId="4" fontId="9" fillId="0" borderId="18" xfId="60" applyNumberFormat="1" applyFont="1" applyBorder="1" applyAlignment="1">
      <alignment/>
    </xf>
    <xf numFmtId="39" fontId="8" fillId="0" borderId="11" xfId="60" applyNumberFormat="1" applyFont="1" applyBorder="1" applyAlignment="1">
      <alignment/>
    </xf>
    <xf numFmtId="4" fontId="12" fillId="0" borderId="11" xfId="6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7" xfId="60" applyNumberFormat="1" applyFont="1" applyBorder="1" applyAlignment="1">
      <alignment/>
    </xf>
    <xf numFmtId="2" fontId="4" fillId="0" borderId="18" xfId="60" applyNumberFormat="1" applyFont="1" applyBorder="1" applyAlignment="1">
      <alignment/>
    </xf>
    <xf numFmtId="2" fontId="4" fillId="0" borderId="13" xfId="60" applyNumberFormat="1" applyFont="1" applyBorder="1" applyAlignment="1">
      <alignment/>
    </xf>
    <xf numFmtId="4" fontId="4" fillId="0" borderId="17" xfId="60" applyNumberFormat="1" applyFont="1" applyBorder="1" applyAlignment="1">
      <alignment/>
    </xf>
    <xf numFmtId="178" fontId="4" fillId="0" borderId="17" xfId="60" applyNumberFormat="1" applyFont="1" applyBorder="1" applyAlignment="1">
      <alignment horizontal="right"/>
    </xf>
    <xf numFmtId="178" fontId="4" fillId="0" borderId="20" xfId="6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9" fontId="1" fillId="0" borderId="11" xfId="60" applyNumberFormat="1" applyFont="1" applyBorder="1" applyAlignment="1">
      <alignment/>
    </xf>
    <xf numFmtId="171" fontId="1" fillId="0" borderId="11" xfId="60" applyFon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1" fillId="0" borderId="11" xfId="6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4" fontId="13" fillId="0" borderId="21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39" fontId="13" fillId="0" borderId="11" xfId="6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4" fillId="33" borderId="15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4" fontId="12" fillId="33" borderId="15" xfId="0" applyNumberFormat="1" applyFont="1" applyFill="1" applyBorder="1" applyAlignment="1">
      <alignment/>
    </xf>
    <xf numFmtId="4" fontId="12" fillId="33" borderId="17" xfId="0" applyNumberFormat="1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4" fontId="11" fillId="33" borderId="18" xfId="60" applyNumberFormat="1" applyFont="1" applyFill="1" applyBorder="1" applyAlignment="1">
      <alignment/>
    </xf>
    <xf numFmtId="4" fontId="12" fillId="33" borderId="18" xfId="0" applyNumberFormat="1" applyFont="1" applyFill="1" applyBorder="1" applyAlignment="1">
      <alignment/>
    </xf>
    <xf numFmtId="4" fontId="12" fillId="33" borderId="20" xfId="0" applyNumberFormat="1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171" fontId="17" fillId="34" borderId="17" xfId="60" applyNumberFormat="1" applyFont="1" applyFill="1" applyBorder="1" applyAlignment="1">
      <alignment/>
    </xf>
    <xf numFmtId="2" fontId="17" fillId="34" borderId="17" xfId="60" applyNumberFormat="1" applyFont="1" applyFill="1" applyBorder="1" applyAlignment="1">
      <alignment/>
    </xf>
    <xf numFmtId="171" fontId="17" fillId="34" borderId="17" xfId="60" applyFont="1" applyFill="1" applyBorder="1" applyAlignment="1">
      <alignment/>
    </xf>
    <xf numFmtId="178" fontId="17" fillId="34" borderId="17" xfId="60" applyNumberFormat="1" applyFont="1" applyFill="1" applyBorder="1" applyAlignment="1">
      <alignment horizontal="right"/>
    </xf>
    <xf numFmtId="4" fontId="17" fillId="34" borderId="17" xfId="60" applyNumberFormat="1" applyFont="1" applyFill="1" applyBorder="1" applyAlignment="1">
      <alignment/>
    </xf>
    <xf numFmtId="178" fontId="17" fillId="34" borderId="20" xfId="60" applyNumberFormat="1" applyFont="1" applyFill="1" applyBorder="1" applyAlignment="1">
      <alignment/>
    </xf>
    <xf numFmtId="171" fontId="17" fillId="34" borderId="18" xfId="60" applyFont="1" applyFill="1" applyBorder="1" applyAlignment="1">
      <alignment/>
    </xf>
    <xf numFmtId="0" fontId="10" fillId="33" borderId="15" xfId="0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4" fontId="11" fillId="33" borderId="13" xfId="0" applyNumberFormat="1" applyFont="1" applyFill="1" applyBorder="1" applyAlignment="1">
      <alignment/>
    </xf>
    <xf numFmtId="4" fontId="12" fillId="0" borderId="11" xfId="60" applyNumberFormat="1" applyFont="1" applyBorder="1" applyAlignment="1">
      <alignment/>
    </xf>
    <xf numFmtId="171" fontId="12" fillId="0" borderId="11" xfId="60" applyFont="1" applyBorder="1" applyAlignment="1">
      <alignment/>
    </xf>
    <xf numFmtId="4" fontId="12" fillId="33" borderId="18" xfId="60" applyNumberFormat="1" applyFont="1" applyFill="1" applyBorder="1" applyAlignment="1">
      <alignment/>
    </xf>
    <xf numFmtId="171" fontId="17" fillId="34" borderId="17" xfId="60" applyFont="1" applyFill="1" applyBorder="1" applyAlignment="1">
      <alignment horizontal="right"/>
    </xf>
    <xf numFmtId="171" fontId="17" fillId="34" borderId="20" xfId="60" applyFont="1" applyFill="1" applyBorder="1" applyAlignment="1">
      <alignment/>
    </xf>
    <xf numFmtId="171" fontId="0" fillId="0" borderId="0" xfId="60" applyAlignment="1">
      <alignment/>
    </xf>
    <xf numFmtId="171" fontId="4" fillId="0" borderId="17" xfId="60" applyFont="1" applyBorder="1" applyAlignment="1">
      <alignment/>
    </xf>
    <xf numFmtId="171" fontId="4" fillId="0" borderId="17" xfId="60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2" xfId="0" applyFont="1" applyBorder="1" applyAlignment="1">
      <alignment/>
    </xf>
    <xf numFmtId="0" fontId="1" fillId="0" borderId="21" xfId="0" applyFont="1" applyBorder="1" applyAlignment="1">
      <alignment horizontal="left"/>
    </xf>
    <xf numFmtId="4" fontId="1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4" fillId="0" borderId="0" xfId="60" applyNumberFormat="1" applyFont="1" applyBorder="1" applyAlignment="1">
      <alignment/>
    </xf>
    <xf numFmtId="178" fontId="4" fillId="0" borderId="0" xfId="6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171" fontId="4" fillId="0" borderId="17" xfId="60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171" fontId="4" fillId="0" borderId="26" xfId="60" applyFont="1" applyBorder="1" applyAlignment="1">
      <alignment/>
    </xf>
    <xf numFmtId="4" fontId="4" fillId="0" borderId="0" xfId="60" applyNumberFormat="1" applyFont="1" applyBorder="1" applyAlignment="1">
      <alignment/>
    </xf>
    <xf numFmtId="0" fontId="0" fillId="0" borderId="0" xfId="0" applyBorder="1" applyAlignment="1">
      <alignment/>
    </xf>
    <xf numFmtId="4" fontId="9" fillId="0" borderId="23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171" fontId="1" fillId="0" borderId="11" xfId="60" applyFont="1" applyBorder="1" applyAlignment="1">
      <alignment horizontal="right"/>
    </xf>
    <xf numFmtId="39" fontId="8" fillId="0" borderId="11" xfId="60" applyNumberFormat="1" applyFont="1" applyBorder="1" applyAlignment="1">
      <alignment horizontal="right"/>
    </xf>
    <xf numFmtId="39" fontId="1" fillId="0" borderId="11" xfId="60" applyNumberFormat="1" applyFont="1" applyBorder="1" applyAlignment="1">
      <alignment horizontal="right"/>
    </xf>
    <xf numFmtId="171" fontId="8" fillId="0" borderId="11" xfId="60" applyFont="1" applyBorder="1" applyAlignment="1">
      <alignment horizontal="right"/>
    </xf>
    <xf numFmtId="4" fontId="12" fillId="0" borderId="11" xfId="60" applyNumberFormat="1" applyFont="1" applyBorder="1" applyAlignment="1">
      <alignment horizontal="right"/>
    </xf>
    <xf numFmtId="4" fontId="9" fillId="0" borderId="18" xfId="60" applyNumberFormat="1" applyFont="1" applyBorder="1" applyAlignment="1">
      <alignment horizontal="right"/>
    </xf>
    <xf numFmtId="171" fontId="0" fillId="0" borderId="0" xfId="60" applyAlignment="1">
      <alignment horizontal="right"/>
    </xf>
    <xf numFmtId="4" fontId="61" fillId="0" borderId="0" xfId="0" applyNumberFormat="1" applyFont="1" applyBorder="1" applyAlignment="1">
      <alignment/>
    </xf>
    <xf numFmtId="4" fontId="62" fillId="0" borderId="18" xfId="0" applyNumberFormat="1" applyFont="1" applyBorder="1" applyAlignment="1">
      <alignment/>
    </xf>
    <xf numFmtId="4" fontId="63" fillId="0" borderId="11" xfId="0" applyNumberFormat="1" applyFont="1" applyBorder="1" applyAlignment="1">
      <alignment/>
    </xf>
    <xf numFmtId="4" fontId="64" fillId="0" borderId="18" xfId="0" applyNumberFormat="1" applyFont="1" applyBorder="1" applyAlignment="1">
      <alignment/>
    </xf>
    <xf numFmtId="4" fontId="65" fillId="0" borderId="0" xfId="0" applyNumberFormat="1" applyFont="1" applyBorder="1" applyAlignment="1">
      <alignment/>
    </xf>
    <xf numFmtId="4" fontId="66" fillId="0" borderId="18" xfId="0" applyNumberFormat="1" applyFont="1" applyBorder="1" applyAlignment="1">
      <alignment/>
    </xf>
    <xf numFmtId="171" fontId="4" fillId="0" borderId="18" xfId="60" applyFont="1" applyBorder="1" applyAlignment="1">
      <alignment/>
    </xf>
    <xf numFmtId="4" fontId="65" fillId="0" borderId="11" xfId="0" applyNumberFormat="1" applyFont="1" applyBorder="1" applyAlignment="1">
      <alignment/>
    </xf>
    <xf numFmtId="4" fontId="66" fillId="0" borderId="17" xfId="0" applyNumberFormat="1" applyFont="1" applyBorder="1" applyAlignment="1">
      <alignment/>
    </xf>
    <xf numFmtId="171" fontId="1" fillId="0" borderId="11" xfId="60" applyFont="1" applyBorder="1" applyAlignment="1">
      <alignment horizontal="center"/>
    </xf>
    <xf numFmtId="4" fontId="61" fillId="0" borderId="11" xfId="0" applyNumberFormat="1" applyFont="1" applyBorder="1" applyAlignment="1">
      <alignment/>
    </xf>
    <xf numFmtId="4" fontId="62" fillId="0" borderId="17" xfId="0" applyNumberFormat="1" applyFont="1" applyBorder="1" applyAlignment="1">
      <alignment/>
    </xf>
    <xf numFmtId="171" fontId="1" fillId="0" borderId="17" xfId="60" applyFont="1" applyBorder="1" applyAlignment="1">
      <alignment/>
    </xf>
    <xf numFmtId="171" fontId="1" fillId="0" borderId="17" xfId="60" applyFont="1" applyBorder="1" applyAlignment="1">
      <alignment horizontal="right"/>
    </xf>
    <xf numFmtId="4" fontId="1" fillId="0" borderId="17" xfId="60" applyNumberFormat="1" applyFont="1" applyBorder="1" applyAlignment="1">
      <alignment/>
    </xf>
    <xf numFmtId="171" fontId="1" fillId="0" borderId="17" xfId="60" applyFont="1" applyBorder="1" applyAlignment="1">
      <alignment horizontal="center"/>
    </xf>
    <xf numFmtId="171" fontId="1" fillId="0" borderId="18" xfId="60" applyFont="1" applyBorder="1" applyAlignment="1">
      <alignment/>
    </xf>
    <xf numFmtId="171" fontId="1" fillId="0" borderId="26" xfId="60" applyFont="1" applyBorder="1" applyAlignment="1">
      <alignment/>
    </xf>
    <xf numFmtId="4" fontId="9" fillId="0" borderId="27" xfId="0" applyNumberFormat="1" applyFont="1" applyBorder="1" applyAlignment="1">
      <alignment/>
    </xf>
    <xf numFmtId="4" fontId="62" fillId="0" borderId="28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4" fontId="9" fillId="0" borderId="30" xfId="60" applyNumberFormat="1" applyFont="1" applyBorder="1" applyAlignment="1">
      <alignment horizontal="right"/>
    </xf>
    <xf numFmtId="4" fontId="62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171" fontId="1" fillId="0" borderId="27" xfId="60" applyFont="1" applyBorder="1" applyAlignment="1">
      <alignment/>
    </xf>
    <xf numFmtId="171" fontId="1" fillId="0" borderId="27" xfId="60" applyFont="1" applyBorder="1" applyAlignment="1">
      <alignment horizontal="right"/>
    </xf>
    <xf numFmtId="4" fontId="1" fillId="0" borderId="32" xfId="60" applyNumberFormat="1" applyFont="1" applyBorder="1" applyAlignment="1">
      <alignment/>
    </xf>
    <xf numFmtId="4" fontId="1" fillId="0" borderId="33" xfId="60" applyNumberFormat="1" applyFont="1" applyBorder="1" applyAlignment="1">
      <alignment/>
    </xf>
    <xf numFmtId="171" fontId="1" fillId="0" borderId="32" xfId="60" applyFont="1" applyBorder="1" applyAlignment="1">
      <alignment/>
    </xf>
    <xf numFmtId="171" fontId="1" fillId="0" borderId="34" xfId="60" applyFont="1" applyBorder="1" applyAlignment="1">
      <alignment/>
    </xf>
    <xf numFmtId="0" fontId="0" fillId="0" borderId="15" xfId="0" applyBorder="1" applyAlignment="1">
      <alignment/>
    </xf>
    <xf numFmtId="171" fontId="0" fillId="0" borderId="13" xfId="60" applyBorder="1" applyAlignment="1">
      <alignment horizontal="right"/>
    </xf>
    <xf numFmtId="171" fontId="1" fillId="0" borderId="13" xfId="60" applyFont="1" applyBorder="1" applyAlignment="1">
      <alignment horizontal="center"/>
    </xf>
    <xf numFmtId="0" fontId="0" fillId="0" borderId="12" xfId="0" applyBorder="1" applyAlignment="1">
      <alignment/>
    </xf>
    <xf numFmtId="4" fontId="61" fillId="0" borderId="10" xfId="0" applyNumberFormat="1" applyFont="1" applyBorder="1" applyAlignment="1">
      <alignment/>
    </xf>
    <xf numFmtId="4" fontId="62" fillId="0" borderId="22" xfId="0" applyNumberFormat="1" applyFont="1" applyBorder="1" applyAlignment="1">
      <alignment/>
    </xf>
    <xf numFmtId="4" fontId="62" fillId="0" borderId="35" xfId="0" applyNumberFormat="1" applyFont="1" applyBorder="1" applyAlignment="1">
      <alignment/>
    </xf>
    <xf numFmtId="4" fontId="61" fillId="0" borderId="25" xfId="0" applyNumberFormat="1" applyFont="1" applyBorder="1" applyAlignment="1">
      <alignment/>
    </xf>
    <xf numFmtId="4" fontId="67" fillId="0" borderId="11" xfId="0" applyNumberFormat="1" applyFont="1" applyBorder="1" applyAlignment="1">
      <alignment/>
    </xf>
    <xf numFmtId="171" fontId="68" fillId="0" borderId="0" xfId="60" applyFont="1" applyAlignment="1">
      <alignment horizontal="right"/>
    </xf>
    <xf numFmtId="4" fontId="61" fillId="0" borderId="24" xfId="0" applyNumberFormat="1" applyFont="1" applyBorder="1" applyAlignment="1">
      <alignment/>
    </xf>
    <xf numFmtId="4" fontId="66" fillId="0" borderId="30" xfId="0" applyNumberFormat="1" applyFont="1" applyBorder="1" applyAlignment="1">
      <alignment/>
    </xf>
    <xf numFmtId="4" fontId="69" fillId="0" borderId="10" xfId="0" applyNumberFormat="1" applyFont="1" applyBorder="1" applyAlignment="1">
      <alignment/>
    </xf>
    <xf numFmtId="4" fontId="69" fillId="0" borderId="11" xfId="0" applyNumberFormat="1" applyFont="1" applyBorder="1" applyAlignment="1">
      <alignment/>
    </xf>
    <xf numFmtId="0" fontId="70" fillId="0" borderId="13" xfId="0" applyFont="1" applyBorder="1" applyAlignment="1">
      <alignment/>
    </xf>
    <xf numFmtId="171" fontId="69" fillId="0" borderId="27" xfId="60" applyFont="1" applyBorder="1" applyAlignment="1">
      <alignment/>
    </xf>
    <xf numFmtId="4" fontId="67" fillId="0" borderId="10" xfId="0" applyNumberFormat="1" applyFont="1" applyBorder="1" applyAlignment="1">
      <alignment/>
    </xf>
    <xf numFmtId="4" fontId="68" fillId="0" borderId="22" xfId="0" applyNumberFormat="1" applyFont="1" applyBorder="1" applyAlignment="1">
      <alignment/>
    </xf>
    <xf numFmtId="4" fontId="68" fillId="0" borderId="28" xfId="0" applyNumberFormat="1" applyFont="1" applyBorder="1" applyAlignment="1">
      <alignment/>
    </xf>
    <xf numFmtId="4" fontId="71" fillId="0" borderId="0" xfId="0" applyNumberFormat="1" applyFont="1" applyBorder="1" applyAlignment="1">
      <alignment/>
    </xf>
    <xf numFmtId="4" fontId="72" fillId="0" borderId="29" xfId="0" applyNumberFormat="1" applyFont="1" applyBorder="1" applyAlignment="1">
      <alignment/>
    </xf>
    <xf numFmtId="171" fontId="1" fillId="0" borderId="11" xfId="60" applyFont="1" applyBorder="1" applyAlignment="1">
      <alignment/>
    </xf>
    <xf numFmtId="4" fontId="62" fillId="0" borderId="13" xfId="0" applyNumberFormat="1" applyFont="1" applyBorder="1" applyAlignment="1">
      <alignment/>
    </xf>
    <xf numFmtId="4" fontId="68" fillId="0" borderId="17" xfId="0" applyNumberFormat="1" applyFont="1" applyBorder="1" applyAlignment="1">
      <alignment/>
    </xf>
    <xf numFmtId="4" fontId="62" fillId="0" borderId="26" xfId="0" applyNumberFormat="1" applyFont="1" applyBorder="1" applyAlignment="1">
      <alignment/>
    </xf>
    <xf numFmtId="4" fontId="65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65" fillId="0" borderId="25" xfId="0" applyNumberFormat="1" applyFont="1" applyBorder="1" applyAlignment="1">
      <alignment/>
    </xf>
    <xf numFmtId="4" fontId="66" fillId="0" borderId="26" xfId="0" applyNumberFormat="1" applyFont="1" applyBorder="1" applyAlignment="1">
      <alignment/>
    </xf>
    <xf numFmtId="4" fontId="66" fillId="0" borderId="13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61" fillId="0" borderId="11" xfId="60" applyNumberFormat="1" applyFont="1" applyBorder="1" applyAlignment="1">
      <alignment horizontal="right"/>
    </xf>
    <xf numFmtId="4" fontId="62" fillId="0" borderId="18" xfId="6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12" xfId="0" applyFont="1" applyBorder="1" applyAlignment="1">
      <alignment/>
    </xf>
    <xf numFmtId="0" fontId="1" fillId="0" borderId="36" xfId="0" applyFont="1" applyBorder="1" applyAlignment="1">
      <alignment/>
    </xf>
    <xf numFmtId="171" fontId="1" fillId="0" borderId="10" xfId="60" applyFont="1" applyBorder="1" applyAlignment="1">
      <alignment horizontal="right"/>
    </xf>
    <xf numFmtId="171" fontId="1" fillId="0" borderId="28" xfId="60" applyFont="1" applyBorder="1" applyAlignment="1">
      <alignment/>
    </xf>
    <xf numFmtId="171" fontId="1" fillId="0" borderId="37" xfId="60" applyFont="1" applyBorder="1" applyAlignment="1">
      <alignment/>
    </xf>
    <xf numFmtId="171" fontId="1" fillId="0" borderId="11" xfId="60" applyFont="1" applyBorder="1" applyAlignment="1">
      <alignment/>
    </xf>
    <xf numFmtId="171" fontId="1" fillId="0" borderId="14" xfId="60" applyFont="1" applyBorder="1" applyAlignment="1">
      <alignment/>
    </xf>
    <xf numFmtId="171" fontId="1" fillId="0" borderId="36" xfId="60" applyFont="1" applyBorder="1" applyAlignment="1">
      <alignment horizontal="right"/>
    </xf>
    <xf numFmtId="171" fontId="1" fillId="0" borderId="38" xfId="60" applyFont="1" applyBorder="1" applyAlignment="1">
      <alignment horizontal="right"/>
    </xf>
    <xf numFmtId="0" fontId="18" fillId="0" borderId="0" xfId="0" applyFont="1" applyAlignment="1">
      <alignment/>
    </xf>
    <xf numFmtId="171" fontId="4" fillId="0" borderId="12" xfId="0" applyNumberFormat="1" applyFont="1" applyBorder="1" applyAlignment="1">
      <alignment/>
    </xf>
    <xf numFmtId="171" fontId="1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171" fontId="1" fillId="0" borderId="17" xfId="0" applyNumberFormat="1" applyFont="1" applyBorder="1" applyAlignment="1">
      <alignment/>
    </xf>
    <xf numFmtId="4" fontId="65" fillId="0" borderId="24" xfId="0" applyNumberFormat="1" applyFont="1" applyBorder="1" applyAlignment="1">
      <alignment/>
    </xf>
    <xf numFmtId="4" fontId="73" fillId="0" borderId="11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68" fillId="0" borderId="18" xfId="0" applyNumberFormat="1" applyFont="1" applyBorder="1" applyAlignment="1">
      <alignment/>
    </xf>
    <xf numFmtId="4" fontId="62" fillId="0" borderId="23" xfId="0" applyNumberFormat="1" applyFont="1" applyBorder="1" applyAlignment="1">
      <alignment/>
    </xf>
    <xf numFmtId="4" fontId="66" fillId="0" borderId="23" xfId="0" applyNumberFormat="1" applyFont="1" applyBorder="1" applyAlignment="1">
      <alignment/>
    </xf>
    <xf numFmtId="0" fontId="0" fillId="0" borderId="18" xfId="0" applyFont="1" applyBorder="1" applyAlignment="1">
      <alignment horizontal="right"/>
    </xf>
    <xf numFmtId="39" fontId="1" fillId="0" borderId="24" xfId="60" applyNumberFormat="1" applyFont="1" applyBorder="1" applyAlignment="1">
      <alignment horizontal="right"/>
    </xf>
    <xf numFmtId="171" fontId="1" fillId="0" borderId="24" xfId="60" applyFont="1" applyBorder="1" applyAlignment="1">
      <alignment horizontal="right"/>
    </xf>
    <xf numFmtId="171" fontId="1" fillId="0" borderId="24" xfId="60" applyFont="1" applyBorder="1" applyAlignment="1">
      <alignment/>
    </xf>
    <xf numFmtId="4" fontId="8" fillId="0" borderId="28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0" fillId="0" borderId="24" xfId="0" applyFill="1" applyBorder="1" applyAlignment="1">
      <alignment/>
    </xf>
    <xf numFmtId="4" fontId="72" fillId="0" borderId="23" xfId="0" applyNumberFormat="1" applyFont="1" applyBorder="1" applyAlignment="1">
      <alignment/>
    </xf>
    <xf numFmtId="4" fontId="68" fillId="0" borderId="23" xfId="0" applyNumberFormat="1" applyFont="1" applyBorder="1" applyAlignment="1">
      <alignment/>
    </xf>
    <xf numFmtId="4" fontId="71" fillId="0" borderId="25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39" fontId="1" fillId="0" borderId="25" xfId="60" applyNumberFormat="1" applyFont="1" applyBorder="1" applyAlignment="1">
      <alignment horizontal="right"/>
    </xf>
    <xf numFmtId="171" fontId="1" fillId="0" borderId="25" xfId="60" applyFont="1" applyBorder="1" applyAlignment="1">
      <alignment horizontal="right"/>
    </xf>
    <xf numFmtId="171" fontId="1" fillId="0" borderId="25" xfId="60" applyFont="1" applyBorder="1" applyAlignment="1">
      <alignment/>
    </xf>
    <xf numFmtId="4" fontId="1" fillId="0" borderId="34" xfId="0" applyNumberFormat="1" applyFont="1" applyBorder="1" applyAlignment="1">
      <alignment/>
    </xf>
    <xf numFmtId="171" fontId="1" fillId="0" borderId="34" xfId="60" applyFont="1" applyBorder="1" applyAlignment="1">
      <alignment horizontal="right"/>
    </xf>
    <xf numFmtId="4" fontId="65" fillId="0" borderId="34" xfId="0" applyNumberFormat="1" applyFont="1" applyBorder="1" applyAlignment="1">
      <alignment/>
    </xf>
    <xf numFmtId="4" fontId="66" fillId="0" borderId="10" xfId="0" applyNumberFormat="1" applyFont="1" applyBorder="1" applyAlignment="1">
      <alignment/>
    </xf>
    <xf numFmtId="4" fontId="69" fillId="0" borderId="34" xfId="0" applyNumberFormat="1" applyFont="1" applyBorder="1" applyAlignment="1">
      <alignment/>
    </xf>
    <xf numFmtId="4" fontId="69" fillId="0" borderId="0" xfId="0" applyNumberFormat="1" applyFont="1" applyBorder="1" applyAlignment="1">
      <alignment/>
    </xf>
    <xf numFmtId="4" fontId="66" fillId="0" borderId="0" xfId="0" applyNumberFormat="1" applyFont="1" applyBorder="1" applyAlignment="1">
      <alignment/>
    </xf>
    <xf numFmtId="4" fontId="72" fillId="0" borderId="25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66" fillId="0" borderId="25" xfId="0" applyNumberFormat="1" applyFont="1" applyBorder="1" applyAlignment="1">
      <alignment/>
    </xf>
    <xf numFmtId="4" fontId="72" fillId="0" borderId="0" xfId="0" applyNumberFormat="1" applyFont="1" applyBorder="1" applyAlignment="1">
      <alignment/>
    </xf>
    <xf numFmtId="4" fontId="66" fillId="0" borderId="14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171" fontId="1" fillId="0" borderId="0" xfId="60" applyFont="1" applyBorder="1" applyAlignment="1">
      <alignment/>
    </xf>
    <xf numFmtId="171" fontId="8" fillId="0" borderId="0" xfId="60" applyFont="1" applyBorder="1" applyAlignment="1">
      <alignment/>
    </xf>
    <xf numFmtId="171" fontId="1" fillId="0" borderId="25" xfId="60" applyFont="1" applyBorder="1" applyAlignment="1">
      <alignment/>
    </xf>
    <xf numFmtId="4" fontId="0" fillId="0" borderId="0" xfId="0" applyNumberFormat="1" applyAlignment="1">
      <alignment/>
    </xf>
    <xf numFmtId="14" fontId="4" fillId="0" borderId="26" xfId="0" applyNumberFormat="1" applyFont="1" applyBorder="1" applyAlignment="1">
      <alignment horizontal="center"/>
    </xf>
    <xf numFmtId="4" fontId="62" fillId="0" borderId="10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112" zoomScaleNormal="112" zoomScalePageLayoutView="0" workbookViewId="0" topLeftCell="A25">
      <selection activeCell="I42" sqref="I42"/>
    </sheetView>
  </sheetViews>
  <sheetFormatPr defaultColWidth="9.140625" defaultRowHeight="12.75"/>
  <cols>
    <col min="1" max="1" width="20.7109375" style="0" customWidth="1"/>
    <col min="2" max="2" width="10.28125" style="0" customWidth="1"/>
    <col min="3" max="4" width="11.7109375" style="0" customWidth="1"/>
    <col min="5" max="5" width="10.8515625" style="0" customWidth="1"/>
    <col min="6" max="7" width="10.28125" style="0" customWidth="1"/>
    <col min="8" max="8" width="9.8515625" style="0" bestFit="1" customWidth="1"/>
    <col min="9" max="9" width="9.8515625" style="0" customWidth="1"/>
    <col min="10" max="10" width="9.8515625" style="0" bestFit="1" customWidth="1"/>
    <col min="11" max="12" width="10.28125" style="0" customWidth="1"/>
    <col min="13" max="13" width="10.8515625" style="0" customWidth="1"/>
    <col min="14" max="14" width="10.7109375" style="0" customWidth="1"/>
    <col min="15" max="15" width="9.28125" style="0" customWidth="1"/>
    <col min="16" max="16" width="9.28125" style="0" bestFit="1" customWidth="1"/>
    <col min="17" max="17" width="8.7109375" style="0" customWidth="1"/>
    <col min="18" max="18" width="10.7109375" style="0" customWidth="1"/>
  </cols>
  <sheetData>
    <row r="1" spans="1:18" ht="12.75" customHeight="1">
      <c r="A1" s="312" t="s">
        <v>81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288"/>
      <c r="P1" s="288"/>
      <c r="Q1" s="288"/>
      <c r="R1" s="288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 customHeight="1">
      <c r="A3" s="307" t="s">
        <v>82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281"/>
      <c r="P3" s="281"/>
      <c r="Q3" s="281"/>
      <c r="R3" s="281"/>
    </row>
    <row r="4" ht="13.5" thickBot="1"/>
    <row r="5" spans="1:18" ht="13.5" thickBot="1">
      <c r="A5" s="125" t="s">
        <v>21</v>
      </c>
      <c r="B5" s="17">
        <v>44957</v>
      </c>
      <c r="C5" s="18">
        <v>44985</v>
      </c>
      <c r="D5" s="19">
        <v>45016</v>
      </c>
      <c r="E5" s="19">
        <v>45046</v>
      </c>
      <c r="F5" s="19">
        <v>45077</v>
      </c>
      <c r="G5" s="19">
        <v>45107</v>
      </c>
      <c r="H5" s="19">
        <v>45138</v>
      </c>
      <c r="I5" s="19">
        <v>45169</v>
      </c>
      <c r="J5" s="19">
        <v>45199</v>
      </c>
      <c r="K5" s="19">
        <v>45230</v>
      </c>
      <c r="L5" s="19">
        <v>45260</v>
      </c>
      <c r="M5" s="19">
        <v>45291</v>
      </c>
      <c r="N5" s="286" t="s">
        <v>0</v>
      </c>
      <c r="O5" s="137"/>
      <c r="P5" s="138"/>
      <c r="Q5" s="138"/>
      <c r="R5" s="139"/>
    </row>
    <row r="6" spans="1:18" ht="12.75">
      <c r="A6" s="130" t="s">
        <v>1</v>
      </c>
      <c r="B6" s="26">
        <f>SUM(B7:B10)</f>
        <v>111319.63</v>
      </c>
      <c r="C6" s="265">
        <f aca="true" t="shared" si="0" ref="C6:H6">C7+C8</f>
        <v>73137.85</v>
      </c>
      <c r="D6" s="265">
        <f t="shared" si="0"/>
        <v>101235.57</v>
      </c>
      <c r="E6" s="265">
        <f t="shared" si="0"/>
        <v>73604.98</v>
      </c>
      <c r="F6" s="265">
        <f t="shared" si="0"/>
        <v>86256.74</v>
      </c>
      <c r="G6" s="265">
        <f t="shared" si="0"/>
        <v>83766.03</v>
      </c>
      <c r="H6" s="265">
        <f t="shared" si="0"/>
        <v>85288.07</v>
      </c>
      <c r="I6" s="265">
        <f>I8+I7</f>
        <v>96189.31</v>
      </c>
      <c r="J6" s="265">
        <f>J8+J7</f>
        <v>86706.8</v>
      </c>
      <c r="K6" s="265">
        <f>K8+K7</f>
        <v>85135.27</v>
      </c>
      <c r="L6" s="265">
        <f>L8+L7</f>
        <v>77080.51</v>
      </c>
      <c r="M6" s="265">
        <f>M8+M7</f>
        <v>80310.95</v>
      </c>
      <c r="N6" s="148">
        <f>SUM(B6:M6)</f>
        <v>1040031.7100000002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149">
        <v>0</v>
      </c>
      <c r="D7" s="149">
        <v>0</v>
      </c>
      <c r="E7" s="266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7">
        <v>0</v>
      </c>
      <c r="N7" s="149">
        <v>0</v>
      </c>
      <c r="O7" s="7"/>
      <c r="P7" s="7"/>
      <c r="Q7" s="7"/>
      <c r="R7" s="7"/>
    </row>
    <row r="8" spans="1:18" ht="12.75">
      <c r="A8" s="131" t="s">
        <v>63</v>
      </c>
      <c r="B8" s="2">
        <v>111319.63</v>
      </c>
      <c r="C8" s="149">
        <v>73137.85</v>
      </c>
      <c r="D8" s="149">
        <v>101235.57</v>
      </c>
      <c r="E8" s="267">
        <v>73604.98</v>
      </c>
      <c r="F8" s="149">
        <v>86256.74</v>
      </c>
      <c r="G8" s="149">
        <v>83766.03</v>
      </c>
      <c r="H8" s="149">
        <v>85288.07</v>
      </c>
      <c r="I8" s="149">
        <v>96189.31</v>
      </c>
      <c r="J8" s="149">
        <v>86706.8</v>
      </c>
      <c r="K8" s="149">
        <v>85135.27</v>
      </c>
      <c r="L8" s="149">
        <v>77080.51</v>
      </c>
      <c r="M8" s="7">
        <v>80310.95</v>
      </c>
      <c r="N8" s="149">
        <f>SUM(B8:M8)</f>
        <v>1040031.7100000002</v>
      </c>
      <c r="O8" s="7"/>
      <c r="P8" s="7"/>
      <c r="Q8" s="7"/>
      <c r="R8" s="7"/>
    </row>
    <row r="9" spans="1:18" ht="12.75">
      <c r="A9" s="131" t="s">
        <v>64</v>
      </c>
      <c r="B9" s="2">
        <v>0</v>
      </c>
      <c r="C9" s="149">
        <v>0</v>
      </c>
      <c r="D9" s="149">
        <v>0</v>
      </c>
      <c r="E9" s="266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7"/>
      <c r="N9" s="149"/>
      <c r="O9" s="7"/>
      <c r="P9" s="7"/>
      <c r="Q9" s="7"/>
      <c r="R9" s="7"/>
    </row>
    <row r="10" spans="1:18" ht="12.75">
      <c r="A10" s="132" t="s">
        <v>66</v>
      </c>
      <c r="B10" s="2">
        <v>0</v>
      </c>
      <c r="C10" s="149">
        <v>0</v>
      </c>
      <c r="D10" s="149">
        <v>0</v>
      </c>
      <c r="E10" s="267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7"/>
      <c r="N10" s="149"/>
      <c r="O10" s="7"/>
      <c r="P10" s="7"/>
      <c r="Q10" s="7"/>
      <c r="R10" s="7"/>
    </row>
    <row r="11" spans="1:18" ht="12.75">
      <c r="A11" s="133" t="s">
        <v>31</v>
      </c>
      <c r="B11" s="26">
        <f>SUM(B12:B13)</f>
        <v>64494.71</v>
      </c>
      <c r="C11" s="148">
        <f aca="true" t="shared" si="1" ref="C11:M11">C12+C13</f>
        <v>5341805.859999999</v>
      </c>
      <c r="D11" s="148">
        <f t="shared" si="1"/>
        <v>2092255.2200000002</v>
      </c>
      <c r="E11" s="148">
        <f t="shared" si="1"/>
        <v>2262315.17</v>
      </c>
      <c r="F11" s="148">
        <f t="shared" si="1"/>
        <v>3835243.2800000003</v>
      </c>
      <c r="G11" s="148">
        <f t="shared" si="1"/>
        <v>2374716.36</v>
      </c>
      <c r="H11" s="148">
        <f t="shared" si="1"/>
        <v>3188425.79</v>
      </c>
      <c r="I11" s="148">
        <f t="shared" si="1"/>
        <v>2476379.5999999996</v>
      </c>
      <c r="J11" s="148">
        <f t="shared" si="1"/>
        <v>2087309.6700000002</v>
      </c>
      <c r="K11" s="148">
        <f t="shared" si="1"/>
        <v>2285270.33</v>
      </c>
      <c r="L11" s="148">
        <f t="shared" si="1"/>
        <v>4982319.87</v>
      </c>
      <c r="M11" s="148">
        <f t="shared" si="1"/>
        <v>2054.12</v>
      </c>
      <c r="N11" s="148">
        <f>SUM(B11:M11)</f>
        <v>30992589.979999997</v>
      </c>
      <c r="O11" s="7"/>
      <c r="P11" s="7"/>
      <c r="Q11" s="7"/>
      <c r="R11" s="7"/>
    </row>
    <row r="12" spans="1:18" ht="12.75">
      <c r="A12" s="134" t="s">
        <v>10</v>
      </c>
      <c r="B12" s="2">
        <v>64494.71</v>
      </c>
      <c r="C12" s="149">
        <f>9354.09+199</f>
        <v>9553.09</v>
      </c>
      <c r="D12" s="149">
        <f>6653.65+4058.72</f>
        <v>10712.369999999999</v>
      </c>
      <c r="E12" s="267">
        <v>8577.59</v>
      </c>
      <c r="F12" s="149">
        <v>59272.85</v>
      </c>
      <c r="G12" s="149">
        <v>2064</v>
      </c>
      <c r="H12" s="149">
        <v>2211.37</v>
      </c>
      <c r="I12" s="149">
        <v>1860.01</v>
      </c>
      <c r="J12" s="149">
        <v>5766.82</v>
      </c>
      <c r="K12" s="149">
        <v>2733.46</v>
      </c>
      <c r="L12" s="149">
        <v>5453.26</v>
      </c>
      <c r="M12" s="7">
        <v>2054.12</v>
      </c>
      <c r="N12" s="149">
        <f>SUM(B12:M12)</f>
        <v>174753.65</v>
      </c>
      <c r="O12" s="28"/>
      <c r="P12" s="28"/>
      <c r="Q12" s="28"/>
      <c r="R12" s="28"/>
    </row>
    <row r="13" spans="1:18" ht="12.75">
      <c r="A13" s="134" t="s">
        <v>76</v>
      </c>
      <c r="B13" s="2">
        <v>0</v>
      </c>
      <c r="C13" s="149">
        <v>5332252.77</v>
      </c>
      <c r="D13" s="149">
        <v>2081542.85</v>
      </c>
      <c r="E13" s="267">
        <v>2253737.58</v>
      </c>
      <c r="F13" s="149">
        <v>3775970.43</v>
      </c>
      <c r="G13" s="149">
        <v>2372652.36</v>
      </c>
      <c r="H13" s="149">
        <v>3186214.42</v>
      </c>
      <c r="I13" s="149">
        <v>2474519.59</v>
      </c>
      <c r="J13" s="149">
        <v>2081542.85</v>
      </c>
      <c r="K13" s="149">
        <v>2282536.87</v>
      </c>
      <c r="L13" s="149">
        <v>4976866.61</v>
      </c>
      <c r="M13" s="7">
        <v>0</v>
      </c>
      <c r="N13" s="149">
        <f>SUM(B13:M13)</f>
        <v>30817836.33</v>
      </c>
      <c r="O13" s="7"/>
      <c r="P13" s="7"/>
      <c r="Q13" s="7"/>
      <c r="R13" s="7"/>
    </row>
    <row r="14" spans="1:18" ht="12.75">
      <c r="A14" s="134"/>
      <c r="B14" s="2"/>
      <c r="C14" s="149"/>
      <c r="D14" s="149"/>
      <c r="E14" s="267"/>
      <c r="F14" s="149"/>
      <c r="G14" s="149"/>
      <c r="H14" s="149"/>
      <c r="I14" s="149"/>
      <c r="J14" s="149"/>
      <c r="K14" s="149"/>
      <c r="L14" s="149"/>
      <c r="M14" s="7"/>
      <c r="N14" s="149"/>
      <c r="O14" s="7"/>
      <c r="P14" s="7"/>
      <c r="Q14" s="7"/>
      <c r="R14" s="7"/>
    </row>
    <row r="15" spans="1:18" ht="12.75">
      <c r="A15" s="133" t="s">
        <v>4</v>
      </c>
      <c r="B15" s="26">
        <f aca="true" t="shared" si="2" ref="B15:M15">SUM(B16:B24)</f>
        <v>2862801.5800000005</v>
      </c>
      <c r="C15" s="148">
        <f t="shared" si="2"/>
        <v>2739736.3399999994</v>
      </c>
      <c r="D15" s="148">
        <f t="shared" si="2"/>
        <v>2835224.9499999997</v>
      </c>
      <c r="E15" s="148">
        <f t="shared" si="2"/>
        <v>2836737.6600000006</v>
      </c>
      <c r="F15" s="148">
        <f t="shared" si="2"/>
        <v>2811817.29</v>
      </c>
      <c r="G15" s="148">
        <f t="shared" si="2"/>
        <v>2878421.47</v>
      </c>
      <c r="H15" s="148">
        <f t="shared" si="2"/>
        <v>2590620.5100000002</v>
      </c>
      <c r="I15" s="148">
        <f t="shared" si="2"/>
        <v>2744152.57</v>
      </c>
      <c r="J15" s="148">
        <f t="shared" si="2"/>
        <v>2787634.3299999996</v>
      </c>
      <c r="K15" s="148">
        <f t="shared" si="2"/>
        <v>2556572.1799999997</v>
      </c>
      <c r="L15" s="148">
        <f t="shared" si="2"/>
        <v>2795605.4299999997</v>
      </c>
      <c r="M15" s="148">
        <f t="shared" si="2"/>
        <v>3101805.3400000003</v>
      </c>
      <c r="N15" s="148">
        <f>SUM(B15:M15)</f>
        <v>33541129.65</v>
      </c>
      <c r="O15" s="7"/>
      <c r="P15" s="7"/>
      <c r="Q15" s="7"/>
      <c r="R15" s="7"/>
    </row>
    <row r="16" spans="1:18" ht="12.75">
      <c r="A16" s="134" t="s">
        <v>47</v>
      </c>
      <c r="B16" s="2">
        <v>1951983.26</v>
      </c>
      <c r="C16" s="149">
        <v>1869701.83</v>
      </c>
      <c r="D16" s="149">
        <v>1947064.52</v>
      </c>
      <c r="E16" s="267">
        <v>1978903.52</v>
      </c>
      <c r="F16" s="149">
        <v>1959961.49</v>
      </c>
      <c r="G16" s="149">
        <v>2014898.89</v>
      </c>
      <c r="H16" s="149">
        <v>1822547.75</v>
      </c>
      <c r="I16" s="149">
        <v>1955229.11</v>
      </c>
      <c r="J16" s="149">
        <v>1973911.22</v>
      </c>
      <c r="K16" s="149">
        <v>1926666.16</v>
      </c>
      <c r="L16" s="149">
        <v>1984028.94</v>
      </c>
      <c r="M16" s="7">
        <v>1995435.68</v>
      </c>
      <c r="N16" s="149">
        <f>SUM(B16:M16)</f>
        <v>23380332.37</v>
      </c>
      <c r="O16" s="28"/>
      <c r="P16" s="28"/>
      <c r="Q16" s="28"/>
      <c r="R16" s="28"/>
    </row>
    <row r="17" spans="1:18" ht="12.75">
      <c r="A17" s="134" t="s">
        <v>48</v>
      </c>
      <c r="B17" s="2">
        <v>514105.11</v>
      </c>
      <c r="C17" s="149">
        <v>476905.34</v>
      </c>
      <c r="D17" s="149">
        <v>578371.29</v>
      </c>
      <c r="E17" s="267">
        <v>514853.01</v>
      </c>
      <c r="F17" s="149">
        <v>488581.64</v>
      </c>
      <c r="G17" s="149">
        <v>528964.37</v>
      </c>
      <c r="H17" s="149">
        <v>460818.16</v>
      </c>
      <c r="I17" s="149">
        <v>485803.6</v>
      </c>
      <c r="J17" s="149">
        <v>499642.49</v>
      </c>
      <c r="K17" s="149">
        <v>379609.78</v>
      </c>
      <c r="L17" s="149">
        <v>505908.09</v>
      </c>
      <c r="M17" s="7">
        <v>854671.49</v>
      </c>
      <c r="N17" s="149">
        <f>SUM(B17:M17)</f>
        <v>6288234.370000001</v>
      </c>
      <c r="O17" s="7"/>
      <c r="P17" s="7"/>
      <c r="Q17" s="7"/>
      <c r="R17" s="69"/>
    </row>
    <row r="18" spans="1:18" ht="12.75">
      <c r="A18" s="223" t="s">
        <v>72</v>
      </c>
      <c r="B18" s="2">
        <v>0</v>
      </c>
      <c r="C18" s="149">
        <v>0</v>
      </c>
      <c r="D18" s="149">
        <v>0</v>
      </c>
      <c r="E18" s="267">
        <v>0</v>
      </c>
      <c r="F18" s="149">
        <v>0</v>
      </c>
      <c r="G18" s="149">
        <v>0</v>
      </c>
      <c r="H18" s="284">
        <v>0</v>
      </c>
      <c r="I18" s="149">
        <v>0</v>
      </c>
      <c r="J18" s="149">
        <v>0</v>
      </c>
      <c r="K18" s="149">
        <v>0</v>
      </c>
      <c r="L18" s="149">
        <v>0</v>
      </c>
      <c r="M18" s="7">
        <v>0</v>
      </c>
      <c r="N18" s="149">
        <v>0</v>
      </c>
      <c r="O18" s="7"/>
      <c r="P18" s="7"/>
      <c r="Q18" s="7"/>
      <c r="R18" s="69"/>
    </row>
    <row r="19" spans="1:18" ht="12.75">
      <c r="A19" s="134" t="s">
        <v>6</v>
      </c>
      <c r="B19" s="2">
        <v>304150.03</v>
      </c>
      <c r="C19" s="149">
        <v>190558.05</v>
      </c>
      <c r="D19" s="149">
        <v>167303.88</v>
      </c>
      <c r="E19" s="268">
        <v>229123.71</v>
      </c>
      <c r="F19" s="149">
        <v>236331.17</v>
      </c>
      <c r="G19" s="149">
        <v>207738.12</v>
      </c>
      <c r="H19" s="284">
        <v>200441.2</v>
      </c>
      <c r="I19" s="149">
        <v>192332.21</v>
      </c>
      <c r="J19" s="149">
        <v>204116.49</v>
      </c>
      <c r="K19" s="149">
        <v>172890.49</v>
      </c>
      <c r="L19" s="149">
        <v>173246.39</v>
      </c>
      <c r="M19" s="7">
        <v>165015.77</v>
      </c>
      <c r="N19" s="149">
        <f aca="true" t="shared" si="3" ref="N19:N25">SUM(B19:M19)</f>
        <v>2443247.51</v>
      </c>
      <c r="O19" s="7"/>
      <c r="P19" s="7"/>
      <c r="Q19" s="7"/>
      <c r="R19" s="7"/>
    </row>
    <row r="20" spans="1:18" ht="12.75">
      <c r="A20" s="134" t="s">
        <v>7</v>
      </c>
      <c r="B20" s="2">
        <v>12797.47</v>
      </c>
      <c r="C20" s="149">
        <v>58767.75</v>
      </c>
      <c r="D20" s="149">
        <v>29.44</v>
      </c>
      <c r="E20" s="266">
        <v>31.91</v>
      </c>
      <c r="F20" s="149">
        <v>19.37</v>
      </c>
      <c r="G20" s="149">
        <v>0</v>
      </c>
      <c r="H20" s="284">
        <v>0</v>
      </c>
      <c r="I20" s="149">
        <v>0</v>
      </c>
      <c r="J20" s="149">
        <v>312.36</v>
      </c>
      <c r="K20" s="149">
        <v>0</v>
      </c>
      <c r="L20" s="149">
        <v>0</v>
      </c>
      <c r="M20" s="7">
        <v>0</v>
      </c>
      <c r="N20" s="149">
        <f t="shared" si="3"/>
        <v>71958.3</v>
      </c>
      <c r="O20" s="7"/>
      <c r="P20" s="7"/>
      <c r="Q20" s="7"/>
      <c r="R20" s="7"/>
    </row>
    <row r="21" spans="1:18" ht="12.75">
      <c r="A21" s="134" t="s">
        <v>8</v>
      </c>
      <c r="B21" s="2">
        <v>283</v>
      </c>
      <c r="C21" s="149">
        <v>0</v>
      </c>
      <c r="D21" s="149">
        <v>3450.61</v>
      </c>
      <c r="E21" s="267">
        <v>1050.89</v>
      </c>
      <c r="F21" s="149">
        <v>13855.47</v>
      </c>
      <c r="G21" s="149">
        <v>115.18</v>
      </c>
      <c r="H21" s="284">
        <v>181.31</v>
      </c>
      <c r="I21" s="149">
        <v>1738.48</v>
      </c>
      <c r="J21" s="149">
        <v>5148.01</v>
      </c>
      <c r="K21" s="149">
        <v>7558.32</v>
      </c>
      <c r="L21" s="149">
        <v>3608.4</v>
      </c>
      <c r="M21" s="7">
        <v>-1022.38</v>
      </c>
      <c r="N21" s="149">
        <f t="shared" si="3"/>
        <v>35967.29000000001</v>
      </c>
      <c r="O21" s="7"/>
      <c r="P21" s="7"/>
      <c r="Q21" s="7"/>
      <c r="R21" s="7"/>
    </row>
    <row r="22" spans="1:18" ht="12.75">
      <c r="A22" s="134" t="s">
        <v>42</v>
      </c>
      <c r="B22" s="2">
        <v>57353.77</v>
      </c>
      <c r="C22" s="149">
        <v>57495.59</v>
      </c>
      <c r="D22" s="149">
        <v>57627.15</v>
      </c>
      <c r="E22" s="267">
        <v>57626.95</v>
      </c>
      <c r="F22" s="149">
        <v>57656.13</v>
      </c>
      <c r="G22" s="149">
        <v>57655.93</v>
      </c>
      <c r="H22" s="284">
        <v>59850.4</v>
      </c>
      <c r="I22" s="149">
        <v>59517.21</v>
      </c>
      <c r="J22" s="149">
        <v>59517.01</v>
      </c>
      <c r="K22" s="149">
        <v>58212.89</v>
      </c>
      <c r="L22" s="149">
        <v>59248.13</v>
      </c>
      <c r="M22" s="7">
        <v>58995.68</v>
      </c>
      <c r="N22" s="149">
        <f t="shared" si="3"/>
        <v>700756.8400000001</v>
      </c>
      <c r="O22" s="7"/>
      <c r="P22" s="7"/>
      <c r="Q22" s="7"/>
      <c r="R22" s="7"/>
    </row>
    <row r="23" spans="1:18" ht="12.75">
      <c r="A23" s="134" t="s">
        <v>32</v>
      </c>
      <c r="B23" s="2">
        <v>22128.94</v>
      </c>
      <c r="C23" s="149">
        <v>86307.78</v>
      </c>
      <c r="D23" s="149">
        <f>11125+70253.06</f>
        <v>81378.06</v>
      </c>
      <c r="E23" s="267">
        <v>55147.67</v>
      </c>
      <c r="F23" s="149">
        <v>55412.02</v>
      </c>
      <c r="G23" s="149">
        <v>69048.98</v>
      </c>
      <c r="H23" s="149">
        <v>46781.69</v>
      </c>
      <c r="I23" s="149">
        <v>49531.96</v>
      </c>
      <c r="J23" s="149">
        <v>44986.75</v>
      </c>
      <c r="K23" s="149">
        <v>11634.54</v>
      </c>
      <c r="L23" s="149">
        <v>69565.48</v>
      </c>
      <c r="M23" s="7">
        <v>28709.1</v>
      </c>
      <c r="N23" s="149">
        <f t="shared" si="3"/>
        <v>620632.97</v>
      </c>
      <c r="O23" s="7"/>
      <c r="P23" s="7"/>
      <c r="Q23" s="7"/>
      <c r="R23" s="7"/>
    </row>
    <row r="24" spans="1:18" ht="12.75">
      <c r="A24" s="134" t="s">
        <v>75</v>
      </c>
      <c r="B24" s="2">
        <v>0</v>
      </c>
      <c r="C24" s="149">
        <v>0</v>
      </c>
      <c r="D24" s="149">
        <v>0</v>
      </c>
      <c r="E24" s="267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7">
        <v>0</v>
      </c>
      <c r="N24" s="149">
        <f t="shared" si="3"/>
        <v>0</v>
      </c>
      <c r="O24" s="7"/>
      <c r="P24" s="7"/>
      <c r="Q24" s="7"/>
      <c r="R24" s="7"/>
    </row>
    <row r="25" spans="1:18" ht="12.75">
      <c r="A25" s="133" t="s">
        <v>11</v>
      </c>
      <c r="B25" s="272">
        <f>SUM(B6+B11-B15)</f>
        <v>-2686987.2400000007</v>
      </c>
      <c r="C25" s="276">
        <f aca="true" t="shared" si="4" ref="C25:M25">SUM(C6+C11-C15)</f>
        <v>2675207.3699999996</v>
      </c>
      <c r="D25" s="275">
        <f t="shared" si="4"/>
        <v>-641734.1599999997</v>
      </c>
      <c r="E25" s="272">
        <f t="shared" si="4"/>
        <v>-500817.5100000007</v>
      </c>
      <c r="F25" s="276">
        <f t="shared" si="4"/>
        <v>1109682.7300000004</v>
      </c>
      <c r="G25" s="275">
        <f t="shared" si="4"/>
        <v>-419939.08000000054</v>
      </c>
      <c r="H25" s="287">
        <f t="shared" si="4"/>
        <v>683093.3499999996</v>
      </c>
      <c r="I25" s="278">
        <v>-171583.66</v>
      </c>
      <c r="J25" s="275">
        <f t="shared" si="4"/>
        <v>-613617.8599999994</v>
      </c>
      <c r="K25" s="278">
        <f t="shared" si="4"/>
        <v>-186166.5799999996</v>
      </c>
      <c r="L25" s="275">
        <f t="shared" si="4"/>
        <v>2263794.95</v>
      </c>
      <c r="M25" s="278">
        <f t="shared" si="4"/>
        <v>-3019440.2700000005</v>
      </c>
      <c r="N25" s="280">
        <f t="shared" si="3"/>
        <v>-1508507.9600000014</v>
      </c>
      <c r="O25" s="7"/>
      <c r="P25" s="7"/>
      <c r="Q25" s="7"/>
      <c r="R25" s="7"/>
    </row>
    <row r="26" spans="1:18" ht="13.5" thickBot="1">
      <c r="A26" s="134"/>
      <c r="B26" s="201"/>
      <c r="C26" s="269"/>
      <c r="D26" s="269"/>
      <c r="E26" s="270"/>
      <c r="F26" s="269"/>
      <c r="G26" s="271"/>
      <c r="H26" s="269"/>
      <c r="I26" s="269"/>
      <c r="J26" s="273"/>
      <c r="K26" s="273"/>
      <c r="L26" s="273"/>
      <c r="M26" s="274"/>
      <c r="N26" s="264"/>
      <c r="O26" s="7"/>
      <c r="P26" s="7"/>
      <c r="Q26" s="7"/>
      <c r="R26" s="7"/>
    </row>
    <row r="27" spans="1:18" ht="13.5" thickBot="1">
      <c r="A27" s="135" t="s">
        <v>24</v>
      </c>
      <c r="B27" s="254">
        <f>SUM(B25)</f>
        <v>-2686987.2400000007</v>
      </c>
      <c r="C27" s="262">
        <f aca="true" t="shared" si="5" ref="C27:M27">SUM(C25)</f>
        <v>2675207.3699999996</v>
      </c>
      <c r="D27" s="254">
        <f>SUM(D25)</f>
        <v>-641734.1599999997</v>
      </c>
      <c r="E27" s="263">
        <f t="shared" si="5"/>
        <v>-500817.5100000007</v>
      </c>
      <c r="F27" s="262">
        <v>1109682.73</v>
      </c>
      <c r="G27" s="254">
        <f t="shared" si="5"/>
        <v>-419939.08000000054</v>
      </c>
      <c r="H27" s="262">
        <f t="shared" si="5"/>
        <v>683093.3499999996</v>
      </c>
      <c r="I27" s="254">
        <v>-171583.66</v>
      </c>
      <c r="J27" s="254">
        <f t="shared" si="5"/>
        <v>-613617.8599999994</v>
      </c>
      <c r="K27" s="254">
        <f t="shared" si="5"/>
        <v>-186166.5799999996</v>
      </c>
      <c r="L27" s="254">
        <f t="shared" si="5"/>
        <v>2263794.95</v>
      </c>
      <c r="M27" s="254">
        <f t="shared" si="5"/>
        <v>-3019440.2700000005</v>
      </c>
      <c r="N27" s="225">
        <f>SUM((B27:M27))</f>
        <v>-1508507.9600000018</v>
      </c>
      <c r="O27" s="7"/>
      <c r="P27" s="65"/>
      <c r="Q27" s="65"/>
      <c r="R27" s="65"/>
    </row>
    <row r="28" spans="1:18" ht="12.75">
      <c r="A28" s="156"/>
      <c r="B28" s="142"/>
      <c r="E28" s="166"/>
      <c r="N28" s="142"/>
      <c r="O28" s="7"/>
      <c r="P28" s="7"/>
      <c r="Q28" s="7"/>
      <c r="R28" s="7"/>
    </row>
    <row r="29" ht="12.75">
      <c r="B29" s="53"/>
    </row>
    <row r="30" ht="12.75">
      <c r="B30" s="53"/>
    </row>
    <row r="31" ht="12.75">
      <c r="B31" s="53"/>
    </row>
    <row r="32" ht="12.75">
      <c r="B32" s="53"/>
    </row>
  </sheetData>
  <sheetProtection/>
  <mergeCells count="2">
    <mergeCell ref="A1:N1"/>
    <mergeCell ref="A3:N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5">
      <selection activeCell="A26" sqref="A26"/>
    </sheetView>
  </sheetViews>
  <sheetFormatPr defaultColWidth="9.140625" defaultRowHeight="12.75"/>
  <cols>
    <col min="1" max="1" width="20.7109375" style="0" customWidth="1"/>
    <col min="2" max="2" width="9.57421875" style="0" customWidth="1"/>
    <col min="3" max="3" width="10.8515625" style="0" customWidth="1"/>
    <col min="4" max="4" width="11.8515625" style="0" customWidth="1"/>
    <col min="5" max="5" width="11.00390625" style="0" customWidth="1"/>
    <col min="6" max="6" width="9.7109375" style="0" customWidth="1"/>
    <col min="7" max="7" width="11.140625" style="0" customWidth="1"/>
    <col min="8" max="8" width="9.7109375" style="0" customWidth="1"/>
    <col min="9" max="9" width="10.8515625" style="0" customWidth="1"/>
    <col min="10" max="10" width="9.57421875" style="0" customWidth="1"/>
    <col min="11" max="11" width="9.00390625" style="0" customWidth="1"/>
    <col min="12" max="12" width="9.57421875" style="0" customWidth="1"/>
    <col min="13" max="13" width="9.7109375" style="0" customWidth="1"/>
    <col min="14" max="14" width="11.7109375" style="0" customWidth="1"/>
    <col min="15" max="15" width="9.28125" style="0" customWidth="1"/>
    <col min="16" max="17" width="8.7109375" style="0" customWidth="1"/>
    <col min="18" max="18" width="10.7109375" style="0" customWidth="1"/>
  </cols>
  <sheetData>
    <row r="1" spans="1:18" ht="12.75">
      <c r="A1" s="289" t="s">
        <v>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45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>
        <v>42400</v>
      </c>
      <c r="C5" s="18">
        <v>42428</v>
      </c>
      <c r="D5" s="19">
        <v>42460</v>
      </c>
      <c r="E5" s="19">
        <v>42490</v>
      </c>
      <c r="F5" s="19">
        <v>42521</v>
      </c>
      <c r="G5" s="19">
        <v>42551</v>
      </c>
      <c r="H5" s="19">
        <v>42582</v>
      </c>
      <c r="I5" s="19">
        <v>42613</v>
      </c>
      <c r="J5" s="19">
        <v>42643</v>
      </c>
      <c r="K5" s="19">
        <v>42674</v>
      </c>
      <c r="L5" s="19">
        <v>42704</v>
      </c>
      <c r="M5" s="19">
        <v>42735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43">
        <f>SUM(B7:B10)</f>
        <v>50849.1</v>
      </c>
      <c r="C6" s="27">
        <f>SUM(C7:C10)</f>
        <v>51106.43</v>
      </c>
      <c r="D6" s="28">
        <f>SUM(D7:D10)</f>
        <v>60038.76</v>
      </c>
      <c r="E6" s="161">
        <f>SUM(E7:E10)</f>
        <v>48495.94</v>
      </c>
      <c r="F6" s="28">
        <v>55266.67</v>
      </c>
      <c r="G6" s="27">
        <v>60735.84</v>
      </c>
      <c r="H6" s="28">
        <v>61180.16</v>
      </c>
      <c r="I6" s="27">
        <v>60303.28</v>
      </c>
      <c r="J6" s="28"/>
      <c r="K6" s="27"/>
      <c r="L6" s="28"/>
      <c r="M6" s="145"/>
      <c r="N6" s="148">
        <f>SUM(B6:M6)</f>
        <v>447976.18000000005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3">
        <v>0</v>
      </c>
      <c r="D7" s="7">
        <v>0</v>
      </c>
      <c r="E7" s="162">
        <v>0</v>
      </c>
      <c r="F7" s="7">
        <v>0</v>
      </c>
      <c r="G7" s="3">
        <v>0</v>
      </c>
      <c r="H7" s="7">
        <v>0</v>
      </c>
      <c r="I7" s="3">
        <v>0</v>
      </c>
      <c r="J7" s="7"/>
      <c r="K7" s="3"/>
      <c r="L7" s="7"/>
      <c r="M7" s="146"/>
      <c r="N7" s="149">
        <f>SUM(B7:M7)</f>
        <v>0</v>
      </c>
      <c r="O7" s="7"/>
      <c r="P7" s="7"/>
      <c r="Q7" s="7"/>
      <c r="R7" s="7"/>
    </row>
    <row r="8" spans="1:18" ht="12.75">
      <c r="A8" s="131" t="s">
        <v>2</v>
      </c>
      <c r="B8" s="2">
        <v>50849.1</v>
      </c>
      <c r="C8" s="3">
        <v>51106.43</v>
      </c>
      <c r="D8" s="7">
        <v>60038.76</v>
      </c>
      <c r="E8" s="160">
        <v>48495.94</v>
      </c>
      <c r="F8" s="7">
        <v>55266.67</v>
      </c>
      <c r="G8" s="3">
        <v>60735.84</v>
      </c>
      <c r="H8" s="7">
        <v>61180.16</v>
      </c>
      <c r="I8" s="3">
        <v>60303.28</v>
      </c>
      <c r="J8" s="7"/>
      <c r="K8" s="3"/>
      <c r="L8" s="7"/>
      <c r="M8" s="146"/>
      <c r="N8" s="149">
        <f>SUM(B8:M8)</f>
        <v>447976.18000000005</v>
      </c>
      <c r="O8" s="7"/>
      <c r="P8" s="7"/>
      <c r="Q8" s="7"/>
      <c r="R8" s="7"/>
    </row>
    <row r="9" spans="1:18" ht="12.75">
      <c r="A9" s="131" t="s">
        <v>17</v>
      </c>
      <c r="B9" s="2">
        <v>0</v>
      </c>
      <c r="C9" s="3">
        <v>0</v>
      </c>
      <c r="D9" s="7">
        <v>0</v>
      </c>
      <c r="E9" s="162">
        <v>0</v>
      </c>
      <c r="F9" s="7">
        <v>0</v>
      </c>
      <c r="G9" s="3">
        <v>0</v>
      </c>
      <c r="H9" s="7">
        <v>0</v>
      </c>
      <c r="I9" s="3">
        <v>0</v>
      </c>
      <c r="J9" s="7"/>
      <c r="K9" s="3"/>
      <c r="L9" s="7"/>
      <c r="M9" s="146"/>
      <c r="N9" s="149">
        <f>SUM(B9:M9)</f>
        <v>0</v>
      </c>
      <c r="O9" s="7"/>
      <c r="P9" s="7"/>
      <c r="Q9" s="7"/>
      <c r="R9" s="7"/>
    </row>
    <row r="10" spans="1:18" ht="12.75">
      <c r="A10" s="132" t="s">
        <v>18</v>
      </c>
      <c r="B10" s="2">
        <v>0</v>
      </c>
      <c r="C10" s="3">
        <v>0</v>
      </c>
      <c r="D10" s="7">
        <v>0</v>
      </c>
      <c r="E10" s="162">
        <v>0</v>
      </c>
      <c r="F10" s="7">
        <v>0</v>
      </c>
      <c r="G10" s="3">
        <v>0</v>
      </c>
      <c r="H10" s="7">
        <v>0</v>
      </c>
      <c r="I10" s="3">
        <v>0</v>
      </c>
      <c r="J10" s="7"/>
      <c r="K10" s="3"/>
      <c r="L10" s="7"/>
      <c r="M10" s="146"/>
      <c r="N10" s="149">
        <f>SUM(B10:M10)</f>
        <v>0</v>
      </c>
      <c r="O10" s="7"/>
      <c r="P10" s="7"/>
      <c r="Q10" s="7"/>
      <c r="R10" s="7"/>
    </row>
    <row r="11" spans="1:18" ht="12.75">
      <c r="A11" s="132"/>
      <c r="B11" s="2"/>
      <c r="C11" s="3"/>
      <c r="D11" s="7"/>
      <c r="E11" s="160"/>
      <c r="F11" s="7"/>
      <c r="G11" s="3"/>
      <c r="H11" s="7"/>
      <c r="I11" s="3"/>
      <c r="J11" s="7"/>
      <c r="K11" s="3"/>
      <c r="L11" s="7"/>
      <c r="M11" s="146"/>
      <c r="N11" s="149"/>
      <c r="O11" s="7"/>
      <c r="P11" s="7"/>
      <c r="Q11" s="7"/>
      <c r="R11" s="7"/>
    </row>
    <row r="12" spans="1:18" ht="12.75">
      <c r="A12" s="133" t="s">
        <v>31</v>
      </c>
      <c r="B12" s="26">
        <f>SUM(B13:B15)</f>
        <v>458536.38</v>
      </c>
      <c r="C12" s="27">
        <f>SUM(C13:C15)</f>
        <v>461804.51</v>
      </c>
      <c r="D12" s="28">
        <f>SUM(D13:D15)</f>
        <v>758926.0800000001</v>
      </c>
      <c r="E12" s="161">
        <f>SUM(E13:E15)</f>
        <v>460301.63</v>
      </c>
      <c r="F12" s="28">
        <v>757431.02</v>
      </c>
      <c r="G12" s="27">
        <v>460837.72</v>
      </c>
      <c r="H12" s="28">
        <v>465388.11</v>
      </c>
      <c r="I12" s="27">
        <v>757052.37</v>
      </c>
      <c r="J12" s="28"/>
      <c r="K12" s="27"/>
      <c r="L12" s="28"/>
      <c r="M12" s="145"/>
      <c r="N12" s="148">
        <f>SUM(B12:M12)</f>
        <v>4580277.819999999</v>
      </c>
      <c r="O12" s="28"/>
      <c r="P12" s="28"/>
      <c r="Q12" s="28"/>
      <c r="R12" s="28"/>
    </row>
    <row r="13" spans="1:18" ht="12.75">
      <c r="A13" s="134" t="s">
        <v>10</v>
      </c>
      <c r="B13" s="2">
        <v>206.38</v>
      </c>
      <c r="C13" s="3">
        <v>3474.51</v>
      </c>
      <c r="D13" s="7">
        <v>2176.08</v>
      </c>
      <c r="E13" s="176">
        <v>1971.63</v>
      </c>
      <c r="F13" s="7">
        <v>681.02</v>
      </c>
      <c r="G13" s="3">
        <v>2507.72</v>
      </c>
      <c r="H13" s="7">
        <v>7058.11</v>
      </c>
      <c r="I13" s="3">
        <v>302.37</v>
      </c>
      <c r="J13" s="7"/>
      <c r="K13" s="3"/>
      <c r="L13" s="7"/>
      <c r="M13" s="146"/>
      <c r="N13" s="149">
        <f>SUM(B13:M13)</f>
        <v>18377.82</v>
      </c>
      <c r="O13" s="7"/>
      <c r="P13" s="7"/>
      <c r="Q13" s="7"/>
      <c r="R13" s="7"/>
    </row>
    <row r="14" spans="1:18" ht="12.75">
      <c r="A14" s="134" t="s">
        <v>43</v>
      </c>
      <c r="B14" s="2">
        <v>0</v>
      </c>
      <c r="C14" s="3">
        <v>0</v>
      </c>
      <c r="D14" s="7">
        <v>298420</v>
      </c>
      <c r="E14" s="160">
        <v>0</v>
      </c>
      <c r="F14" s="7">
        <v>298420</v>
      </c>
      <c r="G14" s="3">
        <v>0</v>
      </c>
      <c r="H14" s="7">
        <v>0</v>
      </c>
      <c r="I14" s="3">
        <v>298420</v>
      </c>
      <c r="J14" s="7"/>
      <c r="K14" s="3"/>
      <c r="L14" s="7"/>
      <c r="M14" s="146"/>
      <c r="N14" s="149">
        <f>SUM(B14:M14)</f>
        <v>895260</v>
      </c>
      <c r="O14" s="7"/>
      <c r="P14" s="7"/>
      <c r="Q14" s="7"/>
      <c r="R14" s="7"/>
    </row>
    <row r="15" spans="1:18" ht="12.75">
      <c r="A15" s="134" t="s">
        <v>46</v>
      </c>
      <c r="B15" s="2">
        <v>458330</v>
      </c>
      <c r="C15" s="3">
        <v>458330</v>
      </c>
      <c r="D15" s="7">
        <v>458330</v>
      </c>
      <c r="E15" s="160">
        <v>458330</v>
      </c>
      <c r="F15" s="7">
        <v>458330</v>
      </c>
      <c r="G15" s="3">
        <v>458330</v>
      </c>
      <c r="H15" s="7">
        <v>458330</v>
      </c>
      <c r="I15" s="3">
        <v>458330</v>
      </c>
      <c r="J15" s="7"/>
      <c r="K15" s="3"/>
      <c r="L15" s="7"/>
      <c r="M15" s="146"/>
      <c r="N15" s="149">
        <f>SUM(B15:M15)</f>
        <v>3666640</v>
      </c>
      <c r="O15" s="7"/>
      <c r="P15" s="7"/>
      <c r="Q15" s="7"/>
      <c r="R15" s="7"/>
    </row>
    <row r="16" spans="1:18" ht="12.75">
      <c r="A16" s="134"/>
      <c r="B16" s="2"/>
      <c r="C16" s="3"/>
      <c r="D16" s="7"/>
      <c r="E16" s="160"/>
      <c r="F16" s="7"/>
      <c r="G16" s="3"/>
      <c r="H16" s="7"/>
      <c r="I16" s="3"/>
      <c r="J16" s="7"/>
      <c r="K16" s="3"/>
      <c r="L16" s="7"/>
      <c r="M16" s="146"/>
      <c r="N16" s="149"/>
      <c r="O16" s="28"/>
      <c r="P16" s="28"/>
      <c r="Q16" s="28"/>
      <c r="R16" s="28"/>
    </row>
    <row r="17" spans="1:18" ht="12.75">
      <c r="A17" s="133" t="s">
        <v>4</v>
      </c>
      <c r="B17" s="26">
        <f>SUM(B18:B26)</f>
        <v>540255.72</v>
      </c>
      <c r="C17" s="27">
        <f>SUM(C18:C26)</f>
        <v>564067.71</v>
      </c>
      <c r="D17" s="28">
        <f>SUM(D18:D26)</f>
        <v>586373.4100000001</v>
      </c>
      <c r="E17" s="163">
        <f>SUM(E18:E25)</f>
        <v>619746.0700000002</v>
      </c>
      <c r="F17" s="28">
        <v>658209.21</v>
      </c>
      <c r="G17" s="27">
        <v>758649.76</v>
      </c>
      <c r="H17" s="28">
        <v>558952.64</v>
      </c>
      <c r="I17" s="27">
        <v>480243.47</v>
      </c>
      <c r="J17" s="28"/>
      <c r="K17" s="27"/>
      <c r="L17" s="28"/>
      <c r="M17" s="145"/>
      <c r="N17" s="148">
        <f aca="true" t="shared" si="0" ref="N17:N25">SUM(B17:M17)</f>
        <v>4766497.989999999</v>
      </c>
      <c r="O17" s="7"/>
      <c r="P17" s="7"/>
      <c r="Q17" s="7"/>
      <c r="R17" s="69"/>
    </row>
    <row r="18" spans="1:18" ht="12.75">
      <c r="A18" s="134" t="s">
        <v>47</v>
      </c>
      <c r="B18" s="2">
        <v>494218.95</v>
      </c>
      <c r="C18" s="3">
        <v>492161.26</v>
      </c>
      <c r="D18" s="7">
        <v>494332.5</v>
      </c>
      <c r="E18" s="160">
        <v>473325.33</v>
      </c>
      <c r="F18" s="7">
        <v>596170.26</v>
      </c>
      <c r="G18" s="3">
        <v>664475.47</v>
      </c>
      <c r="H18" s="7">
        <v>485302.17</v>
      </c>
      <c r="I18" s="3">
        <v>339997.63</v>
      </c>
      <c r="J18" s="7"/>
      <c r="K18" s="3"/>
      <c r="L18" s="7"/>
      <c r="M18" s="146"/>
      <c r="N18" s="149">
        <f t="shared" si="0"/>
        <v>4039983.5699999994</v>
      </c>
      <c r="O18" s="7"/>
      <c r="P18" s="7"/>
      <c r="Q18" s="7"/>
      <c r="R18" s="69"/>
    </row>
    <row r="19" spans="1:18" ht="12.75">
      <c r="A19" s="134" t="s">
        <v>48</v>
      </c>
      <c r="B19" s="2">
        <v>0</v>
      </c>
      <c r="C19" s="3">
        <v>0</v>
      </c>
      <c r="D19" s="7">
        <v>0</v>
      </c>
      <c r="E19" s="160">
        <v>0</v>
      </c>
      <c r="F19" s="7">
        <v>0</v>
      </c>
      <c r="G19" s="3">
        <v>0</v>
      </c>
      <c r="H19" s="7">
        <v>0</v>
      </c>
      <c r="I19" s="3">
        <v>84059.49</v>
      </c>
      <c r="J19" s="7"/>
      <c r="K19" s="3"/>
      <c r="L19" s="7"/>
      <c r="M19" s="146"/>
      <c r="N19" s="149">
        <f t="shared" si="0"/>
        <v>84059.49</v>
      </c>
      <c r="O19" s="7"/>
      <c r="P19" s="7"/>
      <c r="Q19" s="7"/>
      <c r="R19" s="7"/>
    </row>
    <row r="20" spans="1:18" ht="12.75">
      <c r="A20" s="134" t="s">
        <v>37</v>
      </c>
      <c r="B20" s="2">
        <v>0</v>
      </c>
      <c r="C20" s="3">
        <v>0</v>
      </c>
      <c r="D20" s="7">
        <v>0</v>
      </c>
      <c r="E20" s="160">
        <v>0</v>
      </c>
      <c r="F20" s="7">
        <v>0</v>
      </c>
      <c r="G20" s="3">
        <v>0</v>
      </c>
      <c r="H20" s="7">
        <v>0</v>
      </c>
      <c r="I20" s="3">
        <v>0</v>
      </c>
      <c r="J20" s="7"/>
      <c r="K20" s="3"/>
      <c r="L20" s="7"/>
      <c r="M20" s="146"/>
      <c r="N20" s="149">
        <f t="shared" si="0"/>
        <v>0</v>
      </c>
      <c r="O20" s="7"/>
      <c r="P20" s="7"/>
      <c r="Q20" s="7"/>
      <c r="R20" s="7"/>
    </row>
    <row r="21" spans="1:18" ht="12.75">
      <c r="A21" s="134" t="s">
        <v>6</v>
      </c>
      <c r="B21" s="2">
        <v>39722.58</v>
      </c>
      <c r="C21" s="3">
        <v>71360.66</v>
      </c>
      <c r="D21" s="7">
        <v>69735.3</v>
      </c>
      <c r="E21" s="160">
        <v>104147.23</v>
      </c>
      <c r="F21" s="7">
        <v>57695.39</v>
      </c>
      <c r="G21" s="3">
        <v>82681.49</v>
      </c>
      <c r="H21" s="7">
        <v>41081.33</v>
      </c>
      <c r="I21" s="3">
        <v>40433.55</v>
      </c>
      <c r="J21" s="7"/>
      <c r="K21" s="3"/>
      <c r="L21" s="7"/>
      <c r="M21" s="146"/>
      <c r="N21" s="149">
        <f t="shared" si="0"/>
        <v>506857.53</v>
      </c>
      <c r="O21" s="7"/>
      <c r="P21" s="7"/>
      <c r="Q21" s="7"/>
      <c r="R21" s="7"/>
    </row>
    <row r="22" spans="1:18" ht="12.75">
      <c r="A22" s="134" t="s">
        <v>7</v>
      </c>
      <c r="B22" s="2">
        <v>0</v>
      </c>
      <c r="C22" s="3">
        <v>102.09</v>
      </c>
      <c r="D22" s="7">
        <v>0</v>
      </c>
      <c r="E22" s="162">
        <v>50.4</v>
      </c>
      <c r="F22" s="7">
        <v>331.34</v>
      </c>
      <c r="G22" s="3">
        <v>0</v>
      </c>
      <c r="H22" s="7">
        <v>193.61</v>
      </c>
      <c r="I22" s="3">
        <v>12.15</v>
      </c>
      <c r="J22" s="7"/>
      <c r="K22" s="3"/>
      <c r="L22" s="7"/>
      <c r="M22" s="146"/>
      <c r="N22" s="149">
        <f t="shared" si="0"/>
        <v>689.59</v>
      </c>
      <c r="O22" s="7"/>
      <c r="P22" s="7"/>
      <c r="Q22" s="7"/>
      <c r="R22" s="7"/>
    </row>
    <row r="23" spans="1:18" ht="12.75">
      <c r="A23" s="134" t="s">
        <v>8</v>
      </c>
      <c r="B23" s="2">
        <v>6314.19</v>
      </c>
      <c r="C23" s="3">
        <v>443.7</v>
      </c>
      <c r="D23" s="7">
        <v>3645.3</v>
      </c>
      <c r="E23" s="218">
        <v>8670.81</v>
      </c>
      <c r="F23" s="7">
        <v>0</v>
      </c>
      <c r="G23" s="3">
        <v>4665.8</v>
      </c>
      <c r="H23" s="7">
        <v>319.23</v>
      </c>
      <c r="I23" s="3">
        <v>1002.45</v>
      </c>
      <c r="J23" s="7"/>
      <c r="K23" s="3"/>
      <c r="L23" s="7"/>
      <c r="M23" s="146"/>
      <c r="N23" s="149">
        <f t="shared" si="0"/>
        <v>25061.48</v>
      </c>
      <c r="O23" s="7"/>
      <c r="P23" s="7"/>
      <c r="Q23" s="7"/>
      <c r="R23" s="7"/>
    </row>
    <row r="24" spans="1:18" ht="12.75">
      <c r="A24" s="134" t="s">
        <v>19</v>
      </c>
      <c r="B24" s="2">
        <v>0</v>
      </c>
      <c r="C24" s="3">
        <v>0</v>
      </c>
      <c r="D24" s="7">
        <v>0</v>
      </c>
      <c r="E24" s="162">
        <v>0</v>
      </c>
      <c r="F24" s="7">
        <v>0</v>
      </c>
      <c r="G24" s="3">
        <v>0</v>
      </c>
      <c r="H24" s="7">
        <v>0</v>
      </c>
      <c r="I24" s="3">
        <v>0</v>
      </c>
      <c r="J24" s="7"/>
      <c r="K24" s="3"/>
      <c r="L24" s="7"/>
      <c r="M24" s="146"/>
      <c r="N24" s="149">
        <f t="shared" si="0"/>
        <v>0</v>
      </c>
      <c r="O24" s="7"/>
      <c r="P24" s="7"/>
      <c r="Q24" s="7"/>
      <c r="R24" s="7"/>
    </row>
    <row r="25" spans="1:18" ht="12.75">
      <c r="A25" s="134" t="s">
        <v>32</v>
      </c>
      <c r="B25" s="2">
        <v>0</v>
      </c>
      <c r="C25" s="3">
        <v>0</v>
      </c>
      <c r="D25" s="7">
        <v>18660.31</v>
      </c>
      <c r="E25" s="160">
        <v>33552.3</v>
      </c>
      <c r="F25" s="7">
        <v>4012.22</v>
      </c>
      <c r="G25" s="3">
        <v>6827</v>
      </c>
      <c r="H25" s="7">
        <v>32056.3</v>
      </c>
      <c r="I25" s="3">
        <v>14738.2</v>
      </c>
      <c r="J25" s="7"/>
      <c r="K25" s="3"/>
      <c r="L25" s="7"/>
      <c r="M25" s="146"/>
      <c r="N25" s="149">
        <f t="shared" si="0"/>
        <v>109846.33</v>
      </c>
      <c r="O25" s="7"/>
      <c r="P25" s="7"/>
      <c r="Q25" s="7"/>
      <c r="R25" s="7"/>
    </row>
    <row r="26" spans="1:18" ht="12.75">
      <c r="A26" s="134"/>
      <c r="B26" s="2"/>
      <c r="C26" s="3"/>
      <c r="D26" s="7"/>
      <c r="E26" s="160"/>
      <c r="F26" s="7"/>
      <c r="G26" s="3"/>
      <c r="H26" s="7"/>
      <c r="I26" s="3"/>
      <c r="J26" s="7"/>
      <c r="K26" s="3"/>
      <c r="L26" s="7"/>
      <c r="M26" s="146"/>
      <c r="N26" s="149"/>
      <c r="O26" s="7"/>
      <c r="P26" s="65"/>
      <c r="Q26" s="65"/>
      <c r="R26" s="65"/>
    </row>
    <row r="27" spans="1:18" ht="12.75">
      <c r="A27" s="134"/>
      <c r="B27" s="2"/>
      <c r="C27" s="3"/>
      <c r="D27" s="7"/>
      <c r="E27" s="160"/>
      <c r="F27" s="7"/>
      <c r="G27" s="50"/>
      <c r="H27" s="7"/>
      <c r="I27" s="3"/>
      <c r="J27" s="7"/>
      <c r="K27" s="3"/>
      <c r="L27" s="7"/>
      <c r="M27" s="146"/>
      <c r="N27" s="149"/>
      <c r="O27" s="7"/>
      <c r="P27" s="7"/>
      <c r="Q27" s="7"/>
      <c r="R27" s="7"/>
    </row>
    <row r="28" spans="1:18" ht="12.75">
      <c r="A28" s="133" t="s">
        <v>11</v>
      </c>
      <c r="B28" s="213">
        <f>SUM(B6+B12-B17)</f>
        <v>-30870.23999999999</v>
      </c>
      <c r="C28" s="205">
        <f>SUM(C6+C12-C17)</f>
        <v>-51156.76999999996</v>
      </c>
      <c r="D28" s="216">
        <f>SUM(D6+D12-D17)</f>
        <v>232591.42999999993</v>
      </c>
      <c r="E28" s="164">
        <f>SUM(E6+E12-E17)</f>
        <v>-110948.50000000017</v>
      </c>
      <c r="F28" s="167">
        <f>SUM(F6+F12-F17)</f>
        <v>154488.4800000001</v>
      </c>
      <c r="G28" s="205">
        <v>-237076.2</v>
      </c>
      <c r="H28" s="171">
        <v>-32384.37</v>
      </c>
      <c r="I28" s="177">
        <v>337112.18</v>
      </c>
      <c r="J28" s="167"/>
      <c r="K28" s="177"/>
      <c r="L28" s="171"/>
      <c r="M28" s="207"/>
      <c r="N28" s="204">
        <f>SUM(B28:M28)</f>
        <v>261756.0099999999</v>
      </c>
      <c r="O28" s="140"/>
      <c r="P28" s="141"/>
      <c r="Q28" s="141"/>
      <c r="R28" s="141"/>
    </row>
    <row r="29" spans="1:18" ht="13.5" thickBot="1">
      <c r="A29" s="134"/>
      <c r="B29" s="209"/>
      <c r="C29" s="210"/>
      <c r="D29" s="7"/>
      <c r="E29" s="160"/>
      <c r="F29" s="7"/>
      <c r="G29" s="185"/>
      <c r="H29" s="7"/>
      <c r="I29" s="3"/>
      <c r="J29" s="7"/>
      <c r="K29" s="3"/>
      <c r="L29" s="7"/>
      <c r="M29" s="146"/>
      <c r="N29" s="149"/>
      <c r="O29" s="142"/>
      <c r="P29" s="142"/>
      <c r="Q29" s="142"/>
      <c r="R29" s="142"/>
    </row>
    <row r="30" spans="1:18" ht="13.5" thickBot="1">
      <c r="A30" s="130" t="s">
        <v>24</v>
      </c>
      <c r="B30" s="214">
        <f>SUM(B28)</f>
        <v>-30870.23999999999</v>
      </c>
      <c r="C30" s="215">
        <f>SUM(C28)</f>
        <v>-51156.76999999996</v>
      </c>
      <c r="D30" s="217">
        <f>SUM(D28)</f>
        <v>232591.42999999993</v>
      </c>
      <c r="E30" s="188">
        <f>SUM(E28)</f>
        <v>-110948.50000000017</v>
      </c>
      <c r="F30" s="186">
        <v>154488.48</v>
      </c>
      <c r="G30" s="206">
        <v>-237076.2</v>
      </c>
      <c r="H30" s="208">
        <v>-32384.37</v>
      </c>
      <c r="I30" s="189">
        <v>337112.18</v>
      </c>
      <c r="J30" s="189"/>
      <c r="K30" s="189"/>
      <c r="L30" s="208"/>
      <c r="M30" s="189"/>
      <c r="N30" s="203">
        <f>SUM(B30:M30)</f>
        <v>261756.0099999998</v>
      </c>
      <c r="O30" s="143"/>
      <c r="P30" s="143"/>
      <c r="Q30" s="143"/>
      <c r="R30" s="144"/>
    </row>
    <row r="31" spans="1:18" ht="13.5" thickBot="1">
      <c r="A31" s="197"/>
      <c r="B31" s="211"/>
      <c r="C31" s="211"/>
      <c r="D31" s="46"/>
      <c r="E31" s="198"/>
      <c r="F31" s="46"/>
      <c r="G31" s="199"/>
      <c r="H31" s="46"/>
      <c r="I31" s="46"/>
      <c r="J31" s="46"/>
      <c r="K31" s="46"/>
      <c r="L31" s="46"/>
      <c r="M31" s="46"/>
      <c r="N31" s="200"/>
      <c r="O31" s="142"/>
      <c r="P31" s="142"/>
      <c r="Q31" s="142"/>
      <c r="R31" s="142"/>
    </row>
    <row r="32" spans="1:14" ht="13.5" thickBot="1">
      <c r="A32" s="190" t="s">
        <v>22</v>
      </c>
      <c r="B32" s="212">
        <v>0</v>
      </c>
      <c r="C32" s="212">
        <v>0</v>
      </c>
      <c r="D32" s="191">
        <v>10298420</v>
      </c>
      <c r="E32" s="192">
        <v>0</v>
      </c>
      <c r="F32" s="193">
        <v>298420</v>
      </c>
      <c r="G32" s="191">
        <v>5000000</v>
      </c>
      <c r="H32" s="194">
        <v>2749979.88</v>
      </c>
      <c r="I32" s="191">
        <v>1173409.94</v>
      </c>
      <c r="J32" s="191"/>
      <c r="K32" s="191"/>
      <c r="L32" s="191"/>
      <c r="M32" s="195"/>
      <c r="N32" s="196">
        <f>SUM(B32:M32)</f>
        <v>19520229.82</v>
      </c>
    </row>
    <row r="33" spans="1:6" ht="12.75">
      <c r="A33" s="126"/>
      <c r="B33" s="126"/>
      <c r="C33" s="127"/>
      <c r="D33" s="15"/>
      <c r="E33" s="15"/>
      <c r="F33" s="155"/>
    </row>
    <row r="34" spans="1:4" ht="12.75">
      <c r="A34" s="127"/>
      <c r="B34" s="128"/>
      <c r="C34" s="127"/>
      <c r="D34" s="1"/>
    </row>
    <row r="35" spans="1:3" ht="12.75">
      <c r="A35" s="129"/>
      <c r="B35" s="129"/>
      <c r="C35" s="129"/>
    </row>
    <row r="36" spans="1:3" ht="12.75">
      <c r="A36" s="127" t="s">
        <v>14</v>
      </c>
      <c r="B36" s="126"/>
      <c r="C36" s="126"/>
    </row>
    <row r="37" spans="1:3" ht="12.75">
      <c r="A37" s="129" t="s">
        <v>23</v>
      </c>
      <c r="B37" s="126"/>
      <c r="C37" s="126"/>
    </row>
    <row r="38" spans="1:3" ht="12.75">
      <c r="A38" s="126"/>
      <c r="B38" s="126"/>
      <c r="C38" s="126"/>
    </row>
    <row r="39" spans="1:3" ht="12.75">
      <c r="A39" s="126"/>
      <c r="B39" s="126"/>
      <c r="C39" s="126"/>
    </row>
    <row r="40" spans="1:3" ht="12.75">
      <c r="A40" s="126"/>
      <c r="B40" s="126"/>
      <c r="C40" s="126"/>
    </row>
  </sheetData>
  <sheetProtection/>
  <mergeCells count="2"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B6">
      <selection activeCell="O33" sqref="O33"/>
    </sheetView>
  </sheetViews>
  <sheetFormatPr defaultColWidth="9.140625" defaultRowHeight="12.75"/>
  <cols>
    <col min="1" max="1" width="20.7109375" style="0" customWidth="1"/>
    <col min="2" max="2" width="9.57421875" style="0" customWidth="1"/>
    <col min="3" max="3" width="10.8515625" style="0" customWidth="1"/>
    <col min="4" max="4" width="8.8515625" style="0" customWidth="1"/>
    <col min="5" max="5" width="12.00390625" style="0" customWidth="1"/>
    <col min="6" max="6" width="10.7109375" style="0" customWidth="1"/>
    <col min="7" max="7" width="11.8515625" style="0" customWidth="1"/>
    <col min="8" max="9" width="9.7109375" style="0" customWidth="1"/>
    <col min="10" max="10" width="9.57421875" style="0" customWidth="1"/>
    <col min="11" max="11" width="10.8515625" style="0" customWidth="1"/>
    <col min="12" max="12" width="9.57421875" style="0" customWidth="1"/>
    <col min="13" max="13" width="9.7109375" style="0" customWidth="1"/>
    <col min="14" max="14" width="11.7109375" style="0" customWidth="1"/>
    <col min="15" max="15" width="9.28125" style="0" customWidth="1"/>
    <col min="16" max="17" width="8.7109375" style="0" customWidth="1"/>
    <col min="18" max="18" width="10.7109375" style="0" customWidth="1"/>
  </cols>
  <sheetData>
    <row r="1" spans="1:18" ht="12.75">
      <c r="A1" s="289" t="s">
        <v>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41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>
        <v>42035</v>
      </c>
      <c r="C5" s="18">
        <v>42063</v>
      </c>
      <c r="D5" s="19">
        <v>42094</v>
      </c>
      <c r="E5" s="19">
        <v>42124</v>
      </c>
      <c r="F5" s="19">
        <v>42155</v>
      </c>
      <c r="G5" s="19">
        <v>42185</v>
      </c>
      <c r="H5" s="19">
        <v>42216</v>
      </c>
      <c r="I5" s="19">
        <v>42247</v>
      </c>
      <c r="J5" s="19">
        <v>42277</v>
      </c>
      <c r="K5" s="19">
        <v>42308</v>
      </c>
      <c r="L5" s="19">
        <v>42338</v>
      </c>
      <c r="M5" s="19">
        <v>42369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43">
        <v>51207.11</v>
      </c>
      <c r="C6" s="27">
        <v>57326.92</v>
      </c>
      <c r="D6" s="28">
        <v>55354.86</v>
      </c>
      <c r="E6" s="161">
        <f>SUM(E7:E11)</f>
        <v>49855.17</v>
      </c>
      <c r="F6" s="28">
        <v>43508.06</v>
      </c>
      <c r="G6" s="27">
        <v>52265.27</v>
      </c>
      <c r="H6" s="28">
        <v>60665.06</v>
      </c>
      <c r="I6" s="27">
        <v>251263.3</v>
      </c>
      <c r="J6" s="28">
        <v>59875.28</v>
      </c>
      <c r="K6" s="27">
        <v>74499.52</v>
      </c>
      <c r="L6" s="28">
        <v>57308.05</v>
      </c>
      <c r="M6" s="145">
        <v>53631.04</v>
      </c>
      <c r="N6" s="148">
        <f aca="true" t="shared" si="0" ref="N6:N14">SUM(B6:M6)</f>
        <v>866759.6400000001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3">
        <v>0</v>
      </c>
      <c r="D7" s="7">
        <v>0</v>
      </c>
      <c r="E7" s="162">
        <v>0</v>
      </c>
      <c r="F7" s="7">
        <v>0</v>
      </c>
      <c r="G7" s="3">
        <v>0</v>
      </c>
      <c r="H7" s="7">
        <v>0</v>
      </c>
      <c r="I7" s="3">
        <v>10</v>
      </c>
      <c r="J7" s="7">
        <v>90</v>
      </c>
      <c r="K7" s="3">
        <v>0</v>
      </c>
      <c r="L7" s="7">
        <v>0</v>
      </c>
      <c r="M7" s="146">
        <v>0</v>
      </c>
      <c r="N7" s="149">
        <f t="shared" si="0"/>
        <v>100</v>
      </c>
      <c r="O7" s="7"/>
      <c r="P7" s="7"/>
      <c r="Q7" s="7"/>
      <c r="R7" s="7"/>
    </row>
    <row r="8" spans="1:18" ht="12.75">
      <c r="A8" s="131" t="s">
        <v>2</v>
      </c>
      <c r="B8" s="2">
        <v>51207.11</v>
      </c>
      <c r="C8" s="3">
        <v>57326.92</v>
      </c>
      <c r="D8" s="7">
        <v>55354.86</v>
      </c>
      <c r="E8" s="160">
        <v>49855.17</v>
      </c>
      <c r="F8" s="7">
        <v>43508.06</v>
      </c>
      <c r="G8" s="3">
        <v>52265.27</v>
      </c>
      <c r="H8" s="7">
        <v>60665.06</v>
      </c>
      <c r="I8" s="3">
        <v>57710.15</v>
      </c>
      <c r="J8" s="7">
        <v>59785.28</v>
      </c>
      <c r="K8" s="3">
        <v>74499.52</v>
      </c>
      <c r="L8" s="7">
        <v>57308.05</v>
      </c>
      <c r="M8" s="146">
        <v>53631.04</v>
      </c>
      <c r="N8" s="149">
        <f t="shared" si="0"/>
        <v>673116.4900000001</v>
      </c>
      <c r="O8" s="7"/>
      <c r="P8" s="7"/>
      <c r="Q8" s="7"/>
      <c r="R8" s="7"/>
    </row>
    <row r="9" spans="1:18" ht="12.75">
      <c r="A9" s="131" t="s">
        <v>17</v>
      </c>
      <c r="B9" s="2">
        <v>0</v>
      </c>
      <c r="C9" s="3">
        <v>0</v>
      </c>
      <c r="D9" s="7">
        <v>0</v>
      </c>
      <c r="E9" s="162">
        <v>0</v>
      </c>
      <c r="F9" s="7">
        <v>0</v>
      </c>
      <c r="G9" s="3">
        <v>0</v>
      </c>
      <c r="H9" s="7">
        <v>0</v>
      </c>
      <c r="I9" s="3">
        <v>193543.15</v>
      </c>
      <c r="J9" s="7">
        <v>0</v>
      </c>
      <c r="K9" s="3">
        <v>0</v>
      </c>
      <c r="L9" s="7">
        <v>0</v>
      </c>
      <c r="M9" s="146">
        <v>0</v>
      </c>
      <c r="N9" s="149">
        <f t="shared" si="0"/>
        <v>193543.15</v>
      </c>
      <c r="O9" s="7"/>
      <c r="P9" s="7"/>
      <c r="Q9" s="7"/>
      <c r="R9" s="7"/>
    </row>
    <row r="10" spans="1:18" ht="12.75">
      <c r="A10" s="132" t="s">
        <v>18</v>
      </c>
      <c r="B10" s="2">
        <v>0</v>
      </c>
      <c r="C10" s="3">
        <v>0</v>
      </c>
      <c r="D10" s="7">
        <v>0</v>
      </c>
      <c r="E10" s="162">
        <v>0</v>
      </c>
      <c r="F10" s="7">
        <v>0</v>
      </c>
      <c r="G10" s="3">
        <v>0</v>
      </c>
      <c r="H10" s="7">
        <v>0</v>
      </c>
      <c r="I10" s="3">
        <v>0</v>
      </c>
      <c r="J10" s="7">
        <v>0</v>
      </c>
      <c r="K10" s="3">
        <v>0</v>
      </c>
      <c r="L10" s="7">
        <v>0</v>
      </c>
      <c r="M10" s="146">
        <v>0</v>
      </c>
      <c r="N10" s="149">
        <f t="shared" si="0"/>
        <v>0</v>
      </c>
      <c r="O10" s="7"/>
      <c r="P10" s="7"/>
      <c r="Q10" s="7"/>
      <c r="R10" s="7"/>
    </row>
    <row r="11" spans="1:18" ht="12.75">
      <c r="A11" s="132"/>
      <c r="B11" s="2"/>
      <c r="C11" s="3"/>
      <c r="D11" s="7"/>
      <c r="E11" s="160"/>
      <c r="F11" s="7"/>
      <c r="G11" s="3"/>
      <c r="H11" s="7"/>
      <c r="I11" s="3"/>
      <c r="J11" s="7"/>
      <c r="K11" s="3"/>
      <c r="L11" s="7"/>
      <c r="M11" s="146"/>
      <c r="N11" s="149">
        <f t="shared" si="0"/>
        <v>0</v>
      </c>
      <c r="O11" s="7"/>
      <c r="P11" s="7"/>
      <c r="Q11" s="7"/>
      <c r="R11" s="7"/>
    </row>
    <row r="12" spans="1:18" ht="12.75">
      <c r="A12" s="133" t="s">
        <v>31</v>
      </c>
      <c r="B12" s="26">
        <v>458330</v>
      </c>
      <c r="C12" s="27">
        <v>743527.76</v>
      </c>
      <c r="D12" s="28">
        <v>458330</v>
      </c>
      <c r="E12" s="161">
        <v>458330</v>
      </c>
      <c r="F12" s="28">
        <v>719761.28</v>
      </c>
      <c r="G12" s="27">
        <v>458330</v>
      </c>
      <c r="H12" s="28">
        <v>458330</v>
      </c>
      <c r="I12" s="27">
        <v>458330</v>
      </c>
      <c r="J12" s="28">
        <v>743527.76</v>
      </c>
      <c r="K12" s="27">
        <v>458330</v>
      </c>
      <c r="L12" s="28">
        <v>85.27</v>
      </c>
      <c r="M12" s="145">
        <v>1198379.08</v>
      </c>
      <c r="N12" s="148">
        <f t="shared" si="0"/>
        <v>6613591.149999999</v>
      </c>
      <c r="O12" s="28"/>
      <c r="P12" s="28"/>
      <c r="Q12" s="28"/>
      <c r="R12" s="28"/>
    </row>
    <row r="13" spans="1:18" ht="12.75">
      <c r="A13" s="134" t="s">
        <v>10</v>
      </c>
      <c r="B13" s="2">
        <v>458330</v>
      </c>
      <c r="C13" s="3">
        <v>458330</v>
      </c>
      <c r="D13" s="7">
        <v>458330</v>
      </c>
      <c r="E13" s="176">
        <v>458330</v>
      </c>
      <c r="F13" s="7">
        <v>458330</v>
      </c>
      <c r="G13" s="3">
        <v>458330</v>
      </c>
      <c r="H13" s="7">
        <v>458330</v>
      </c>
      <c r="I13" s="3">
        <v>458330</v>
      </c>
      <c r="J13" s="7">
        <v>458330</v>
      </c>
      <c r="K13" s="3">
        <v>458330</v>
      </c>
      <c r="L13" s="7">
        <v>85.27</v>
      </c>
      <c r="M13" s="146">
        <v>936947.8</v>
      </c>
      <c r="N13" s="149">
        <f t="shared" si="0"/>
        <v>5520333.069999999</v>
      </c>
      <c r="O13" s="7"/>
      <c r="P13" s="7"/>
      <c r="Q13" s="7"/>
      <c r="R13" s="7"/>
    </row>
    <row r="14" spans="1:18" ht="12.75">
      <c r="A14" s="134" t="s">
        <v>43</v>
      </c>
      <c r="B14" s="2">
        <v>0</v>
      </c>
      <c r="C14" s="3">
        <v>285197.76</v>
      </c>
      <c r="D14" s="7">
        <v>0</v>
      </c>
      <c r="E14" s="160">
        <v>0</v>
      </c>
      <c r="F14" s="7">
        <v>261431.28</v>
      </c>
      <c r="G14" s="3">
        <v>0</v>
      </c>
      <c r="H14" s="7">
        <v>0</v>
      </c>
      <c r="I14" s="3">
        <v>0</v>
      </c>
      <c r="J14" s="7">
        <v>285197.76</v>
      </c>
      <c r="K14" s="3">
        <v>0</v>
      </c>
      <c r="L14" s="7">
        <v>0</v>
      </c>
      <c r="M14" s="146">
        <v>261431.28</v>
      </c>
      <c r="N14" s="149">
        <f t="shared" si="0"/>
        <v>1093258.08</v>
      </c>
      <c r="O14" s="7"/>
      <c r="P14" s="7"/>
      <c r="Q14" s="7"/>
      <c r="R14" s="7"/>
    </row>
    <row r="15" spans="1:18" ht="12.75">
      <c r="A15" s="134"/>
      <c r="B15" s="2"/>
      <c r="C15" s="3"/>
      <c r="D15" s="7"/>
      <c r="E15" s="160"/>
      <c r="F15" s="7"/>
      <c r="G15" s="3"/>
      <c r="H15" s="7"/>
      <c r="I15" s="3"/>
      <c r="J15" s="7"/>
      <c r="K15" s="3"/>
      <c r="L15" s="7"/>
      <c r="M15" s="146"/>
      <c r="N15" s="149"/>
      <c r="O15" s="7"/>
      <c r="P15" s="7"/>
      <c r="Q15" s="7"/>
      <c r="R15" s="7"/>
    </row>
    <row r="16" spans="1:18" ht="12.75">
      <c r="A16" s="133" t="s">
        <v>4</v>
      </c>
      <c r="B16" s="26">
        <v>503819.48</v>
      </c>
      <c r="C16" s="27">
        <v>547598.15</v>
      </c>
      <c r="D16" s="28">
        <v>527768.25</v>
      </c>
      <c r="E16" s="163">
        <v>782187.37</v>
      </c>
      <c r="F16" s="28">
        <v>545907.05</v>
      </c>
      <c r="G16" s="27">
        <v>576363.43</v>
      </c>
      <c r="H16" s="28">
        <v>513787.54</v>
      </c>
      <c r="I16" s="27">
        <v>620962.55</v>
      </c>
      <c r="J16" s="28">
        <v>560353.33</v>
      </c>
      <c r="K16" s="27">
        <v>493825.67</v>
      </c>
      <c r="L16" s="28">
        <v>554269.09</v>
      </c>
      <c r="M16" s="145">
        <v>747962.29</v>
      </c>
      <c r="N16" s="148">
        <f aca="true" t="shared" si="1" ref="N16:N23">SUM(B16:M16)</f>
        <v>6974804.2</v>
      </c>
      <c r="O16" s="28"/>
      <c r="P16" s="28"/>
      <c r="Q16" s="28"/>
      <c r="R16" s="28"/>
    </row>
    <row r="17" spans="1:18" ht="12.75">
      <c r="A17" s="134" t="s">
        <v>5</v>
      </c>
      <c r="B17" s="2">
        <v>414573.03</v>
      </c>
      <c r="C17" s="3">
        <v>455903.87</v>
      </c>
      <c r="D17" s="7">
        <v>414697.73</v>
      </c>
      <c r="E17" s="160">
        <v>662717.03</v>
      </c>
      <c r="F17" s="7">
        <v>412514.5</v>
      </c>
      <c r="G17" s="3">
        <v>496869.02</v>
      </c>
      <c r="H17" s="7">
        <v>385299.03</v>
      </c>
      <c r="I17" s="3">
        <v>531189.65</v>
      </c>
      <c r="J17" s="7">
        <v>451271.36</v>
      </c>
      <c r="K17" s="3">
        <v>419563.26</v>
      </c>
      <c r="L17" s="7">
        <v>466038.61</v>
      </c>
      <c r="M17" s="146">
        <v>579129.37</v>
      </c>
      <c r="N17" s="149">
        <f t="shared" si="1"/>
        <v>5689766.46</v>
      </c>
      <c r="O17" s="7"/>
      <c r="P17" s="7"/>
      <c r="Q17" s="7"/>
      <c r="R17" s="69"/>
    </row>
    <row r="18" spans="1:18" ht="12.75">
      <c r="A18" s="134" t="s">
        <v>37</v>
      </c>
      <c r="B18" s="2">
        <v>0</v>
      </c>
      <c r="C18" s="3">
        <v>0</v>
      </c>
      <c r="D18" s="7">
        <v>0</v>
      </c>
      <c r="E18" s="160">
        <v>0</v>
      </c>
      <c r="F18" s="7">
        <v>0</v>
      </c>
      <c r="G18" s="3">
        <v>0</v>
      </c>
      <c r="H18" s="7">
        <v>0</v>
      </c>
      <c r="I18" s="3">
        <v>0</v>
      </c>
      <c r="J18" s="7">
        <v>0</v>
      </c>
      <c r="K18" s="3">
        <v>0</v>
      </c>
      <c r="L18" s="7">
        <v>0</v>
      </c>
      <c r="M18" s="146">
        <v>0</v>
      </c>
      <c r="N18" s="149">
        <f t="shared" si="1"/>
        <v>0</v>
      </c>
      <c r="O18" s="7"/>
      <c r="P18" s="7"/>
      <c r="Q18" s="7"/>
      <c r="R18" s="69"/>
    </row>
    <row r="19" spans="1:18" ht="12.75">
      <c r="A19" s="134" t="s">
        <v>6</v>
      </c>
      <c r="B19" s="2">
        <v>78128.5</v>
      </c>
      <c r="C19" s="3">
        <v>65618.38</v>
      </c>
      <c r="D19" s="7">
        <v>80127.91</v>
      </c>
      <c r="E19" s="160">
        <v>107160.38</v>
      </c>
      <c r="F19" s="7">
        <v>75340.57</v>
      </c>
      <c r="G19" s="3">
        <v>57679.38</v>
      </c>
      <c r="H19" s="7">
        <v>106110.28</v>
      </c>
      <c r="I19" s="3">
        <v>66707.2</v>
      </c>
      <c r="J19" s="7">
        <v>90185.02</v>
      </c>
      <c r="K19" s="3">
        <v>71245.85</v>
      </c>
      <c r="L19" s="7">
        <v>60655.27</v>
      </c>
      <c r="M19" s="146">
        <v>124891.96</v>
      </c>
      <c r="N19" s="149">
        <f t="shared" si="1"/>
        <v>983850.7</v>
      </c>
      <c r="O19" s="7"/>
      <c r="P19" s="7"/>
      <c r="Q19" s="7"/>
      <c r="R19" s="7"/>
    </row>
    <row r="20" spans="1:18" ht="12.75">
      <c r="A20" s="134" t="s">
        <v>7</v>
      </c>
      <c r="B20" s="2">
        <v>250</v>
      </c>
      <c r="C20" s="3">
        <v>0</v>
      </c>
      <c r="D20" s="7">
        <v>0</v>
      </c>
      <c r="E20" s="162">
        <v>0</v>
      </c>
      <c r="F20" s="7">
        <v>55.65</v>
      </c>
      <c r="G20" s="3">
        <v>47.61</v>
      </c>
      <c r="H20" s="7">
        <v>82.17</v>
      </c>
      <c r="I20" s="3">
        <v>260.39</v>
      </c>
      <c r="J20" s="7">
        <v>1.52</v>
      </c>
      <c r="K20" s="3">
        <v>72.26</v>
      </c>
      <c r="L20" s="7">
        <v>0</v>
      </c>
      <c r="M20" s="146">
        <v>1520.13</v>
      </c>
      <c r="N20" s="149">
        <f t="shared" si="1"/>
        <v>2289.73</v>
      </c>
      <c r="O20" s="7"/>
      <c r="P20" s="7"/>
      <c r="Q20" s="7"/>
      <c r="R20" s="7"/>
    </row>
    <row r="21" spans="1:18" ht="12.75">
      <c r="A21" s="134" t="s">
        <v>8</v>
      </c>
      <c r="B21" s="2">
        <v>5367.95</v>
      </c>
      <c r="C21" s="3">
        <v>702.48</v>
      </c>
      <c r="D21" s="7">
        <v>11231.39</v>
      </c>
      <c r="E21" s="160">
        <v>3025.86</v>
      </c>
      <c r="F21" s="7">
        <v>1961.25</v>
      </c>
      <c r="G21" s="3">
        <v>1756.2</v>
      </c>
      <c r="H21" s="7">
        <v>1025.75</v>
      </c>
      <c r="I21" s="3">
        <v>0</v>
      </c>
      <c r="J21" s="7">
        <v>235.12</v>
      </c>
      <c r="K21" s="3">
        <v>272.09</v>
      </c>
      <c r="L21" s="7">
        <v>49.9</v>
      </c>
      <c r="M21" s="146">
        <v>3620.21</v>
      </c>
      <c r="N21" s="149">
        <f t="shared" si="1"/>
        <v>29248.2</v>
      </c>
      <c r="O21" s="7"/>
      <c r="P21" s="7"/>
      <c r="Q21" s="7"/>
      <c r="R21" s="7"/>
    </row>
    <row r="22" spans="1:18" ht="12.75">
      <c r="A22" s="134" t="s">
        <v>19</v>
      </c>
      <c r="B22" s="2">
        <v>0</v>
      </c>
      <c r="C22" s="3">
        <v>0</v>
      </c>
      <c r="D22" s="7">
        <v>0</v>
      </c>
      <c r="E22" s="162">
        <v>0</v>
      </c>
      <c r="F22" s="7">
        <v>0</v>
      </c>
      <c r="G22" s="3">
        <v>0</v>
      </c>
      <c r="H22" s="7">
        <v>0</v>
      </c>
      <c r="I22" s="3">
        <v>0</v>
      </c>
      <c r="J22" s="7">
        <v>0</v>
      </c>
      <c r="K22" s="3">
        <v>0</v>
      </c>
      <c r="L22" s="7">
        <v>0</v>
      </c>
      <c r="M22" s="146">
        <v>0</v>
      </c>
      <c r="N22" s="149">
        <f t="shared" si="1"/>
        <v>0</v>
      </c>
      <c r="O22" s="7"/>
      <c r="P22" s="7"/>
      <c r="Q22" s="7"/>
      <c r="R22" s="7"/>
    </row>
    <row r="23" spans="1:18" ht="12.75">
      <c r="A23" s="134" t="s">
        <v>32</v>
      </c>
      <c r="B23" s="2">
        <v>5500</v>
      </c>
      <c r="C23" s="3">
        <v>25373.42</v>
      </c>
      <c r="D23" s="7">
        <v>21711.22</v>
      </c>
      <c r="E23" s="160">
        <v>9284.1</v>
      </c>
      <c r="F23" s="7">
        <v>56035.08</v>
      </c>
      <c r="G23" s="3">
        <v>20011.22</v>
      </c>
      <c r="H23" s="7">
        <v>21270.31</v>
      </c>
      <c r="I23" s="3">
        <v>22805.31</v>
      </c>
      <c r="J23" s="7">
        <v>18660.31</v>
      </c>
      <c r="K23" s="3">
        <v>2672.21</v>
      </c>
      <c r="L23" s="7">
        <v>27525.31</v>
      </c>
      <c r="M23" s="146">
        <v>38800.62</v>
      </c>
      <c r="N23" s="149">
        <f t="shared" si="1"/>
        <v>269649.11</v>
      </c>
      <c r="O23" s="7"/>
      <c r="P23" s="7"/>
      <c r="Q23" s="7"/>
      <c r="R23" s="7"/>
    </row>
    <row r="24" spans="1:18" ht="12.75">
      <c r="A24" s="134"/>
      <c r="B24" s="2"/>
      <c r="C24" s="3"/>
      <c r="D24" s="7"/>
      <c r="E24" s="160"/>
      <c r="F24" s="7"/>
      <c r="G24" s="3"/>
      <c r="H24" s="7"/>
      <c r="I24" s="3"/>
      <c r="J24" s="7"/>
      <c r="K24" s="3"/>
      <c r="L24" s="7"/>
      <c r="M24" s="146"/>
      <c r="N24" s="149"/>
      <c r="O24" s="7"/>
      <c r="P24" s="7"/>
      <c r="Q24" s="7"/>
      <c r="R24" s="7"/>
    </row>
    <row r="25" spans="1:18" ht="12.75">
      <c r="A25" s="134"/>
      <c r="B25" s="2"/>
      <c r="C25" s="3"/>
      <c r="D25" s="7"/>
      <c r="E25" s="160"/>
      <c r="F25" s="7"/>
      <c r="G25" s="50"/>
      <c r="H25" s="7"/>
      <c r="I25" s="3"/>
      <c r="J25" s="7"/>
      <c r="K25" s="3"/>
      <c r="L25" s="7"/>
      <c r="M25" s="146"/>
      <c r="N25" s="149"/>
      <c r="O25" s="7"/>
      <c r="P25" s="7"/>
      <c r="Q25" s="7"/>
      <c r="R25" s="7"/>
    </row>
    <row r="26" spans="1:18" ht="12.75">
      <c r="A26" s="133" t="s">
        <v>11</v>
      </c>
      <c r="B26" s="201">
        <v>5717.63</v>
      </c>
      <c r="C26" s="177">
        <v>253256.53</v>
      </c>
      <c r="D26" s="65">
        <v>-14083.39</v>
      </c>
      <c r="E26" s="164">
        <v>-274002.2</v>
      </c>
      <c r="F26" s="167">
        <v>217362.29</v>
      </c>
      <c r="G26" s="205">
        <v>-65768.16</v>
      </c>
      <c r="H26" s="167">
        <v>5207.52</v>
      </c>
      <c r="I26" s="177">
        <v>88630.75</v>
      </c>
      <c r="J26" s="167">
        <v>243049.71</v>
      </c>
      <c r="K26" s="177">
        <v>39003.85</v>
      </c>
      <c r="L26" s="171">
        <v>-496875.77</v>
      </c>
      <c r="M26" s="207">
        <v>504047.83</v>
      </c>
      <c r="N26" s="204">
        <f>SUM(B26:M26)</f>
        <v>505546.59</v>
      </c>
      <c r="O26" s="7"/>
      <c r="P26" s="65"/>
      <c r="Q26" s="65"/>
      <c r="R26" s="65"/>
    </row>
    <row r="27" spans="1:18" ht="13.5" thickBot="1">
      <c r="A27" s="134"/>
      <c r="B27" s="2"/>
      <c r="C27" s="3"/>
      <c r="D27" s="7"/>
      <c r="E27" s="160"/>
      <c r="F27" s="7"/>
      <c r="G27" s="185"/>
      <c r="H27" s="7"/>
      <c r="I27" s="3"/>
      <c r="J27" s="7"/>
      <c r="K27" s="3"/>
      <c r="L27" s="7"/>
      <c r="M27" s="146"/>
      <c r="N27" s="149"/>
      <c r="O27" s="7"/>
      <c r="P27" s="7"/>
      <c r="Q27" s="7"/>
      <c r="R27" s="7"/>
    </row>
    <row r="28" spans="1:18" ht="13.5" thickBot="1">
      <c r="A28" s="130" t="s">
        <v>24</v>
      </c>
      <c r="B28" s="202">
        <v>5717.63</v>
      </c>
      <c r="C28" s="186">
        <v>253256.53</v>
      </c>
      <c r="D28" s="187">
        <v>-14083.39</v>
      </c>
      <c r="E28" s="188">
        <v>-274002.2</v>
      </c>
      <c r="F28" s="186">
        <v>217362.29</v>
      </c>
      <c r="G28" s="206">
        <v>-65768.16</v>
      </c>
      <c r="H28" s="189">
        <v>5207.52</v>
      </c>
      <c r="I28" s="189">
        <v>88630.75</v>
      </c>
      <c r="J28" s="189">
        <v>243049.71</v>
      </c>
      <c r="K28" s="189">
        <v>39003.85</v>
      </c>
      <c r="L28" s="208">
        <v>-496875.77</v>
      </c>
      <c r="M28" s="189">
        <v>504047.83</v>
      </c>
      <c r="N28" s="203">
        <f>SUM(B28:M28)</f>
        <v>505546.59</v>
      </c>
      <c r="O28" s="140"/>
      <c r="P28" s="141"/>
      <c r="Q28" s="141"/>
      <c r="R28" s="141"/>
    </row>
    <row r="29" spans="1:18" ht="13.5" thickBot="1">
      <c r="A29" s="197"/>
      <c r="B29" s="46"/>
      <c r="C29" s="46"/>
      <c r="D29" s="46"/>
      <c r="E29" s="198"/>
      <c r="F29" s="46"/>
      <c r="G29" s="199"/>
      <c r="H29" s="46"/>
      <c r="I29" s="46"/>
      <c r="J29" s="46"/>
      <c r="K29" s="46"/>
      <c r="L29" s="46"/>
      <c r="M29" s="46"/>
      <c r="N29" s="200"/>
      <c r="O29" s="142"/>
      <c r="P29" s="142"/>
      <c r="Q29" s="142"/>
      <c r="R29" s="142"/>
    </row>
    <row r="30" spans="1:18" ht="13.5" thickBot="1">
      <c r="A30" s="190" t="s">
        <v>22</v>
      </c>
      <c r="B30" s="191">
        <v>0</v>
      </c>
      <c r="C30" s="191">
        <v>285197.76</v>
      </c>
      <c r="D30" s="191">
        <v>0</v>
      </c>
      <c r="E30" s="192">
        <v>15000000</v>
      </c>
      <c r="F30" s="193">
        <v>15261431.28</v>
      </c>
      <c r="G30" s="191">
        <v>20000000</v>
      </c>
      <c r="H30" s="194">
        <v>0</v>
      </c>
      <c r="I30" s="191">
        <v>0</v>
      </c>
      <c r="J30" s="191">
        <v>285197.76</v>
      </c>
      <c r="K30" s="191">
        <v>0</v>
      </c>
      <c r="L30" s="191">
        <v>0</v>
      </c>
      <c r="M30" s="195">
        <v>261431.28</v>
      </c>
      <c r="N30" s="196">
        <f>SUM(B30:M30)</f>
        <v>51093258.08</v>
      </c>
      <c r="O30" s="143"/>
      <c r="P30" s="143"/>
      <c r="Q30" s="143"/>
      <c r="R30" s="144"/>
    </row>
    <row r="31" spans="1:18" ht="12.75">
      <c r="A31" s="126"/>
      <c r="B31" s="126"/>
      <c r="C31" s="127"/>
      <c r="D31" s="15"/>
      <c r="E31" s="15"/>
      <c r="F31" s="155"/>
      <c r="O31" s="142"/>
      <c r="P31" s="142"/>
      <c r="Q31" s="142"/>
      <c r="R31" s="142"/>
    </row>
    <row r="32" spans="1:4" ht="12.75">
      <c r="A32" s="127"/>
      <c r="B32" s="128"/>
      <c r="C32" s="127"/>
      <c r="D32" s="1"/>
    </row>
    <row r="33" spans="1:3" ht="12.75">
      <c r="A33" s="129"/>
      <c r="B33" s="129"/>
      <c r="C33" s="129"/>
    </row>
    <row r="34" spans="1:3" ht="12.75">
      <c r="A34" s="127" t="s">
        <v>14</v>
      </c>
      <c r="B34" s="126"/>
      <c r="C34" s="126"/>
    </row>
    <row r="35" spans="1:3" ht="12.75">
      <c r="A35" s="129" t="s">
        <v>23</v>
      </c>
      <c r="B35" s="126"/>
      <c r="C35" s="126"/>
    </row>
    <row r="36" spans="1:3" ht="12.75">
      <c r="A36" s="126"/>
      <c r="B36" s="126"/>
      <c r="C36" s="126"/>
    </row>
    <row r="37" spans="1:3" ht="12.75">
      <c r="A37" s="126"/>
      <c r="B37" s="126"/>
      <c r="C37" s="126"/>
    </row>
    <row r="38" spans="1:3" ht="12.75">
      <c r="A38" s="126"/>
      <c r="B38" s="126"/>
      <c r="C38" s="126"/>
    </row>
  </sheetData>
  <sheetProtection/>
  <mergeCells count="2"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0.7109375" style="0" customWidth="1"/>
    <col min="2" max="2" width="9.57421875" style="0" customWidth="1"/>
    <col min="3" max="3" width="9.8515625" style="0" customWidth="1"/>
    <col min="4" max="4" width="11.7109375" style="0" customWidth="1"/>
    <col min="5" max="5" width="9.7109375" style="0" customWidth="1"/>
    <col min="6" max="6" width="10.28125" style="0" customWidth="1"/>
    <col min="7" max="7" width="11.140625" style="0" customWidth="1"/>
    <col min="8" max="8" width="9.7109375" style="0" customWidth="1"/>
    <col min="9" max="9" width="10.8515625" style="0" customWidth="1"/>
    <col min="10" max="10" width="9.57421875" style="0" customWidth="1"/>
    <col min="11" max="11" width="10.8515625" style="0" customWidth="1"/>
    <col min="12" max="12" width="9.57421875" style="0" customWidth="1"/>
    <col min="13" max="13" width="9.7109375" style="0" customWidth="1"/>
    <col min="14" max="14" width="11.7109375" style="0" customWidth="1"/>
    <col min="15" max="15" width="9.28125" style="0" customWidth="1"/>
    <col min="16" max="17" width="8.7109375" style="0" customWidth="1"/>
    <col min="18" max="18" width="10.7109375" style="0" customWidth="1"/>
  </cols>
  <sheetData>
    <row r="1" spans="1:18" ht="12.75">
      <c r="A1" s="289" t="s">
        <v>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44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>
        <v>42400</v>
      </c>
      <c r="C5" s="18">
        <v>42429</v>
      </c>
      <c r="D5" s="19">
        <v>42460</v>
      </c>
      <c r="E5" s="19">
        <v>42490</v>
      </c>
      <c r="F5" s="19">
        <v>42521</v>
      </c>
      <c r="G5" s="19">
        <v>42551</v>
      </c>
      <c r="H5" s="19">
        <v>42582</v>
      </c>
      <c r="I5" s="19">
        <v>42613</v>
      </c>
      <c r="J5" s="19">
        <v>42643</v>
      </c>
      <c r="K5" s="19">
        <v>42674</v>
      </c>
      <c r="L5" s="19">
        <v>42704</v>
      </c>
      <c r="M5" s="19">
        <v>42735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43">
        <v>50849.1</v>
      </c>
      <c r="C6" s="27">
        <f>SUM(C7:C10)</f>
        <v>51106.43</v>
      </c>
      <c r="D6" s="28">
        <f>SUM(D7:D10)</f>
        <v>60038.76</v>
      </c>
      <c r="E6" s="161">
        <f>SUM(E7:E10)</f>
        <v>48495.94</v>
      </c>
      <c r="F6" s="28">
        <v>55266.76</v>
      </c>
      <c r="G6" s="27">
        <v>60735.84</v>
      </c>
      <c r="H6" s="28">
        <v>61180.16</v>
      </c>
      <c r="I6" s="27">
        <v>60303.28</v>
      </c>
      <c r="J6" s="28"/>
      <c r="K6" s="27"/>
      <c r="L6" s="28"/>
      <c r="M6" s="145"/>
      <c r="N6" s="148">
        <f>SUM(B6:M6)</f>
        <v>447976.27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3">
        <v>0</v>
      </c>
      <c r="D7" s="7">
        <v>0</v>
      </c>
      <c r="E7" s="162">
        <v>0</v>
      </c>
      <c r="F7" s="7">
        <v>0</v>
      </c>
      <c r="G7" s="3">
        <v>0</v>
      </c>
      <c r="H7" s="7">
        <v>0</v>
      </c>
      <c r="I7" s="3">
        <v>0</v>
      </c>
      <c r="J7" s="7"/>
      <c r="K7" s="3"/>
      <c r="L7" s="7"/>
      <c r="M7" s="146"/>
      <c r="N7" s="149">
        <f>SUM(B7:M7)</f>
        <v>0</v>
      </c>
      <c r="O7" s="7"/>
      <c r="P7" s="7"/>
      <c r="Q7" s="7"/>
      <c r="R7" s="7"/>
    </row>
    <row r="8" spans="1:18" ht="12.75">
      <c r="A8" s="131" t="s">
        <v>2</v>
      </c>
      <c r="B8" s="2">
        <v>50849.1</v>
      </c>
      <c r="C8" s="3">
        <v>51106.43</v>
      </c>
      <c r="D8" s="7">
        <v>60038.76</v>
      </c>
      <c r="E8" s="160">
        <v>48495.94</v>
      </c>
      <c r="F8" s="7">
        <v>55266.76</v>
      </c>
      <c r="G8" s="3">
        <v>60735.84</v>
      </c>
      <c r="H8" s="7">
        <v>61180.16</v>
      </c>
      <c r="I8" s="3">
        <v>60303.28</v>
      </c>
      <c r="J8" s="7"/>
      <c r="K8" s="3"/>
      <c r="L8" s="7"/>
      <c r="M8" s="146"/>
      <c r="N8" s="149">
        <f>SUM(B8:M8)</f>
        <v>447976.27</v>
      </c>
      <c r="O8" s="7"/>
      <c r="P8" s="7"/>
      <c r="Q8" s="7"/>
      <c r="R8" s="7"/>
    </row>
    <row r="9" spans="1:18" ht="12.75">
      <c r="A9" s="131" t="s">
        <v>17</v>
      </c>
      <c r="B9" s="2">
        <v>0</v>
      </c>
      <c r="C9" s="3">
        <v>0</v>
      </c>
      <c r="D9" s="7">
        <v>0</v>
      </c>
      <c r="E9" s="162">
        <v>0</v>
      </c>
      <c r="F9" s="7">
        <v>0</v>
      </c>
      <c r="G9" s="3">
        <v>0</v>
      </c>
      <c r="H9" s="7">
        <v>0</v>
      </c>
      <c r="I9" s="3">
        <v>0</v>
      </c>
      <c r="J9" s="7"/>
      <c r="K9" s="3"/>
      <c r="L9" s="7"/>
      <c r="M9" s="146"/>
      <c r="N9" s="149">
        <f>SUM(B9:M9)</f>
        <v>0</v>
      </c>
      <c r="O9" s="7"/>
      <c r="P9" s="7"/>
      <c r="Q9" s="7"/>
      <c r="R9" s="7"/>
    </row>
    <row r="10" spans="1:18" ht="12.75">
      <c r="A10" s="132" t="s">
        <v>18</v>
      </c>
      <c r="B10" s="2">
        <v>0</v>
      </c>
      <c r="C10" s="3">
        <v>0</v>
      </c>
      <c r="D10" s="7">
        <v>0</v>
      </c>
      <c r="E10" s="162">
        <v>0</v>
      </c>
      <c r="F10" s="7">
        <v>0</v>
      </c>
      <c r="G10" s="3">
        <v>0</v>
      </c>
      <c r="H10" s="7">
        <v>0</v>
      </c>
      <c r="I10" s="3">
        <v>0</v>
      </c>
      <c r="J10" s="7"/>
      <c r="K10" s="3"/>
      <c r="L10" s="7"/>
      <c r="M10" s="146"/>
      <c r="N10" s="149">
        <f>SUM(B10:M10)</f>
        <v>0</v>
      </c>
      <c r="O10" s="7"/>
      <c r="P10" s="7"/>
      <c r="Q10" s="7"/>
      <c r="R10" s="7"/>
    </row>
    <row r="11" spans="1:18" ht="12.75">
      <c r="A11" s="132"/>
      <c r="B11" s="2"/>
      <c r="C11" s="3"/>
      <c r="D11" s="7"/>
      <c r="E11" s="160"/>
      <c r="F11" s="7"/>
      <c r="G11" s="3"/>
      <c r="H11" s="7"/>
      <c r="I11" s="3"/>
      <c r="J11" s="7"/>
      <c r="K11" s="3"/>
      <c r="L11" s="7"/>
      <c r="M11" s="146"/>
      <c r="N11" s="149"/>
      <c r="O11" s="7"/>
      <c r="P11" s="7"/>
      <c r="Q11" s="7"/>
      <c r="R11" s="7"/>
    </row>
    <row r="12" spans="1:18" ht="12.75">
      <c r="A12" s="133" t="s">
        <v>31</v>
      </c>
      <c r="B12" s="26">
        <f>SUM(B13:B14)</f>
        <v>458536.38</v>
      </c>
      <c r="C12" s="27">
        <f>SUM(C13:C14)</f>
        <v>461804.51</v>
      </c>
      <c r="D12" s="28">
        <f>SUM(D13:D14)</f>
        <v>460506.08</v>
      </c>
      <c r="E12" s="161">
        <f>SUM(E13:E14)</f>
        <v>1971.63</v>
      </c>
      <c r="F12" s="28">
        <v>917341.02</v>
      </c>
      <c r="G12" s="27">
        <v>460837.72</v>
      </c>
      <c r="H12" s="28">
        <v>7058.11</v>
      </c>
      <c r="I12" s="27">
        <v>458632.37</v>
      </c>
      <c r="J12" s="28"/>
      <c r="K12" s="27"/>
      <c r="L12" s="28"/>
      <c r="M12" s="145"/>
      <c r="N12" s="148">
        <f>SUM(B12:M12)</f>
        <v>3226687.82</v>
      </c>
      <c r="O12" s="28"/>
      <c r="P12" s="28"/>
      <c r="Q12" s="28"/>
      <c r="R12" s="28"/>
    </row>
    <row r="13" spans="1:18" ht="12.75">
      <c r="A13" s="134" t="s">
        <v>10</v>
      </c>
      <c r="B13" s="2">
        <v>458536.38</v>
      </c>
      <c r="C13" s="3">
        <v>461804.51</v>
      </c>
      <c r="D13" s="7">
        <v>460506.08</v>
      </c>
      <c r="E13" s="160">
        <v>1971.63</v>
      </c>
      <c r="F13" s="7">
        <v>917341.02</v>
      </c>
      <c r="G13" s="3">
        <v>460837.72</v>
      </c>
      <c r="H13" s="7">
        <v>7058.11</v>
      </c>
      <c r="I13" s="3">
        <v>458632.37</v>
      </c>
      <c r="J13" s="7"/>
      <c r="K13" s="3"/>
      <c r="L13" s="7"/>
      <c r="M13" s="146"/>
      <c r="N13" s="149">
        <f>SUM(B13:M13)</f>
        <v>3226687.82</v>
      </c>
      <c r="O13" s="7"/>
      <c r="P13" s="7"/>
      <c r="Q13" s="7"/>
      <c r="R13" s="7"/>
    </row>
    <row r="14" spans="1:18" ht="12.75">
      <c r="A14" s="134"/>
      <c r="B14" s="2"/>
      <c r="C14" s="3"/>
      <c r="D14" s="7"/>
      <c r="E14" s="160"/>
      <c r="F14" s="7"/>
      <c r="G14" s="3"/>
      <c r="H14" s="7"/>
      <c r="I14" s="3"/>
      <c r="J14" s="7"/>
      <c r="K14" s="3"/>
      <c r="L14" s="7"/>
      <c r="M14" s="146"/>
      <c r="N14" s="149"/>
      <c r="O14" s="7"/>
      <c r="P14" s="7"/>
      <c r="Q14" s="7"/>
      <c r="R14" s="7"/>
    </row>
    <row r="15" spans="1:18" ht="12.75">
      <c r="A15" s="134"/>
      <c r="B15" s="2"/>
      <c r="C15" s="3"/>
      <c r="D15" s="7"/>
      <c r="E15" s="160"/>
      <c r="F15" s="7"/>
      <c r="G15" s="3"/>
      <c r="H15" s="7"/>
      <c r="I15" s="3"/>
      <c r="J15" s="7"/>
      <c r="K15" s="3"/>
      <c r="L15" s="7"/>
      <c r="M15" s="146"/>
      <c r="N15" s="149"/>
      <c r="O15" s="7"/>
      <c r="P15" s="7"/>
      <c r="Q15" s="7"/>
      <c r="R15" s="7"/>
    </row>
    <row r="16" spans="1:18" ht="12.75">
      <c r="A16" s="133" t="s">
        <v>4</v>
      </c>
      <c r="B16" s="26">
        <f>SUM(B17:B24)</f>
        <v>568029.71</v>
      </c>
      <c r="C16" s="27">
        <f>SUM(C17:C25)</f>
        <v>591916.6599999999</v>
      </c>
      <c r="D16" s="28">
        <f>SUM(D17:D25)</f>
        <v>613706.4900000001</v>
      </c>
      <c r="E16" s="163">
        <f>SUM(E17:E25)</f>
        <v>647115.3800000002</v>
      </c>
      <c r="F16" s="28">
        <v>685562.14</v>
      </c>
      <c r="G16" s="27">
        <v>785476.69</v>
      </c>
      <c r="H16" s="28">
        <v>585520.3</v>
      </c>
      <c r="I16" s="27">
        <v>506761.7</v>
      </c>
      <c r="J16" s="28"/>
      <c r="K16" s="27"/>
      <c r="L16" s="28"/>
      <c r="M16" s="145"/>
      <c r="N16" s="148">
        <f aca="true" t="shared" si="0" ref="N16:N24">SUM(B16:M16)</f>
        <v>4984089.07</v>
      </c>
      <c r="O16" s="28"/>
      <c r="P16" s="28"/>
      <c r="Q16" s="28"/>
      <c r="R16" s="28"/>
    </row>
    <row r="17" spans="1:18" ht="12.75">
      <c r="A17" s="134" t="s">
        <v>5</v>
      </c>
      <c r="B17" s="2">
        <v>494218.95</v>
      </c>
      <c r="C17" s="3">
        <v>492161.26</v>
      </c>
      <c r="D17" s="7">
        <v>494332.5</v>
      </c>
      <c r="E17" s="160">
        <v>473325.33</v>
      </c>
      <c r="F17" s="7">
        <v>596170.26</v>
      </c>
      <c r="G17" s="3">
        <v>664475.47</v>
      </c>
      <c r="H17" s="7">
        <v>485302.17</v>
      </c>
      <c r="I17" s="3">
        <v>424057.12</v>
      </c>
      <c r="J17" s="7"/>
      <c r="K17" s="3"/>
      <c r="L17" s="7"/>
      <c r="M17" s="146"/>
      <c r="N17" s="149">
        <f t="shared" si="0"/>
        <v>4124043.0599999996</v>
      </c>
      <c r="O17" s="7"/>
      <c r="P17" s="7"/>
      <c r="Q17" s="7"/>
      <c r="R17" s="69"/>
    </row>
    <row r="18" spans="1:18" ht="12.75">
      <c r="A18" s="134" t="s">
        <v>37</v>
      </c>
      <c r="B18" s="2">
        <v>0</v>
      </c>
      <c r="C18" s="3">
        <v>0</v>
      </c>
      <c r="D18" s="7">
        <v>0</v>
      </c>
      <c r="E18" s="160">
        <v>0</v>
      </c>
      <c r="F18" s="7">
        <v>0</v>
      </c>
      <c r="G18" s="3">
        <v>0</v>
      </c>
      <c r="H18" s="7">
        <v>0</v>
      </c>
      <c r="I18" s="3">
        <v>0</v>
      </c>
      <c r="J18" s="7"/>
      <c r="K18" s="3"/>
      <c r="L18" s="7"/>
      <c r="M18" s="146"/>
      <c r="N18" s="149">
        <f t="shared" si="0"/>
        <v>0</v>
      </c>
      <c r="O18" s="7"/>
      <c r="P18" s="7"/>
      <c r="Q18" s="7"/>
      <c r="R18" s="69"/>
    </row>
    <row r="19" spans="1:18" ht="12.75">
      <c r="A19" s="134" t="s">
        <v>6</v>
      </c>
      <c r="B19" s="2">
        <v>39722.58</v>
      </c>
      <c r="C19" s="3">
        <v>71360.66</v>
      </c>
      <c r="D19" s="7">
        <v>69735.3</v>
      </c>
      <c r="E19" s="160">
        <v>104147.23</v>
      </c>
      <c r="F19" s="7">
        <v>57695.39</v>
      </c>
      <c r="G19" s="3">
        <v>82681.49</v>
      </c>
      <c r="H19" s="7">
        <v>41081.33</v>
      </c>
      <c r="I19" s="3">
        <v>40433.55</v>
      </c>
      <c r="J19" s="7"/>
      <c r="K19" s="3"/>
      <c r="L19" s="7"/>
      <c r="M19" s="146"/>
      <c r="N19" s="149">
        <f t="shared" si="0"/>
        <v>506857.53</v>
      </c>
      <c r="O19" s="7"/>
      <c r="P19" s="7"/>
      <c r="Q19" s="7"/>
      <c r="R19" s="7"/>
    </row>
    <row r="20" spans="1:18" ht="12.75">
      <c r="A20" s="134" t="s">
        <v>7</v>
      </c>
      <c r="B20" s="2">
        <v>0</v>
      </c>
      <c r="C20" s="3">
        <v>102.09</v>
      </c>
      <c r="D20" s="7">
        <v>0</v>
      </c>
      <c r="E20" s="162">
        <v>50.4</v>
      </c>
      <c r="F20" s="7">
        <v>331.34</v>
      </c>
      <c r="G20" s="3">
        <v>0</v>
      </c>
      <c r="H20" s="7">
        <v>193.61</v>
      </c>
      <c r="I20" s="3">
        <v>12.15</v>
      </c>
      <c r="J20" s="7"/>
      <c r="K20" s="3"/>
      <c r="L20" s="7"/>
      <c r="M20" s="146"/>
      <c r="N20" s="149">
        <f t="shared" si="0"/>
        <v>689.59</v>
      </c>
      <c r="O20" s="7"/>
      <c r="P20" s="7"/>
      <c r="Q20" s="7"/>
      <c r="R20" s="7"/>
    </row>
    <row r="21" spans="1:18" ht="12.75">
      <c r="A21" s="134" t="s">
        <v>8</v>
      </c>
      <c r="B21" s="2">
        <v>6314.19</v>
      </c>
      <c r="C21" s="3">
        <v>443.7</v>
      </c>
      <c r="D21" s="7">
        <v>3645.3</v>
      </c>
      <c r="E21" s="160">
        <v>8670.81</v>
      </c>
      <c r="F21" s="7">
        <v>0</v>
      </c>
      <c r="G21" s="3">
        <v>4665.8</v>
      </c>
      <c r="H21" s="7">
        <v>319.23</v>
      </c>
      <c r="I21" s="3">
        <v>1002.45</v>
      </c>
      <c r="J21" s="7"/>
      <c r="K21" s="3"/>
      <c r="L21" s="7"/>
      <c r="M21" s="146"/>
      <c r="N21" s="149">
        <f t="shared" si="0"/>
        <v>25061.48</v>
      </c>
      <c r="O21" s="7"/>
      <c r="P21" s="7"/>
      <c r="Q21" s="7"/>
      <c r="R21" s="7"/>
    </row>
    <row r="22" spans="1:18" ht="12.75">
      <c r="A22" s="134" t="s">
        <v>42</v>
      </c>
      <c r="B22" s="2">
        <v>27773.99</v>
      </c>
      <c r="C22" s="3">
        <v>27848.95</v>
      </c>
      <c r="D22" s="7">
        <v>27333.08</v>
      </c>
      <c r="E22" s="160">
        <v>27369.31</v>
      </c>
      <c r="F22" s="7">
        <v>27352.93</v>
      </c>
      <c r="G22" s="3">
        <v>26826.93</v>
      </c>
      <c r="H22" s="7">
        <v>26567.66</v>
      </c>
      <c r="I22" s="3">
        <v>26518.23</v>
      </c>
      <c r="J22" s="7"/>
      <c r="K22" s="3"/>
      <c r="L22" s="7"/>
      <c r="M22" s="146"/>
      <c r="N22" s="149">
        <f t="shared" si="0"/>
        <v>217591.08000000002</v>
      </c>
      <c r="O22" s="7"/>
      <c r="P22" s="7"/>
      <c r="Q22" s="7"/>
      <c r="R22" s="7"/>
    </row>
    <row r="23" spans="1:18" ht="12.75">
      <c r="A23" s="134" t="s">
        <v>19</v>
      </c>
      <c r="B23" s="2">
        <v>0</v>
      </c>
      <c r="C23" s="3">
        <v>0</v>
      </c>
      <c r="D23" s="7">
        <v>0</v>
      </c>
      <c r="E23" s="162">
        <v>0</v>
      </c>
      <c r="F23" s="7">
        <v>0</v>
      </c>
      <c r="G23" s="3">
        <v>0</v>
      </c>
      <c r="H23" s="7">
        <v>0</v>
      </c>
      <c r="I23" s="3">
        <v>0</v>
      </c>
      <c r="J23" s="7"/>
      <c r="K23" s="3"/>
      <c r="L23" s="7"/>
      <c r="M23" s="146"/>
      <c r="N23" s="149">
        <f t="shared" si="0"/>
        <v>0</v>
      </c>
      <c r="O23" s="7"/>
      <c r="P23" s="7"/>
      <c r="Q23" s="7"/>
      <c r="R23" s="7"/>
    </row>
    <row r="24" spans="1:18" ht="12.75">
      <c r="A24" s="134" t="s">
        <v>32</v>
      </c>
      <c r="B24" s="2">
        <v>0</v>
      </c>
      <c r="C24" s="3">
        <v>0</v>
      </c>
      <c r="D24" s="7">
        <v>18660.31</v>
      </c>
      <c r="E24" s="160">
        <v>33552.3</v>
      </c>
      <c r="F24" s="7">
        <v>4012.22</v>
      </c>
      <c r="G24" s="3">
        <v>6827</v>
      </c>
      <c r="H24" s="7">
        <v>32056.3</v>
      </c>
      <c r="I24" s="3">
        <v>14738.2</v>
      </c>
      <c r="J24" s="7"/>
      <c r="K24" s="3"/>
      <c r="L24" s="7"/>
      <c r="M24" s="146"/>
      <c r="N24" s="149">
        <f t="shared" si="0"/>
        <v>109846.33</v>
      </c>
      <c r="O24" s="7"/>
      <c r="P24" s="7"/>
      <c r="Q24" s="7"/>
      <c r="R24" s="7"/>
    </row>
    <row r="25" spans="1:18" ht="12.75">
      <c r="A25" s="134"/>
      <c r="B25" s="2"/>
      <c r="C25" s="3"/>
      <c r="D25" s="7"/>
      <c r="E25" s="160"/>
      <c r="F25" s="7"/>
      <c r="G25" s="3"/>
      <c r="H25" s="7"/>
      <c r="I25" s="3"/>
      <c r="J25" s="7"/>
      <c r="K25" s="3"/>
      <c r="L25" s="7"/>
      <c r="M25" s="146"/>
      <c r="N25" s="149"/>
      <c r="O25" s="7"/>
      <c r="P25" s="7"/>
      <c r="Q25" s="7"/>
      <c r="R25" s="7"/>
    </row>
    <row r="26" spans="1:18" ht="12.75">
      <c r="A26" s="134"/>
      <c r="B26" s="2"/>
      <c r="C26" s="3"/>
      <c r="D26" s="7"/>
      <c r="E26" s="160"/>
      <c r="F26" s="7"/>
      <c r="G26" s="3"/>
      <c r="H26" s="7"/>
      <c r="I26" s="3"/>
      <c r="J26" s="7"/>
      <c r="K26" s="3"/>
      <c r="L26" s="7"/>
      <c r="M26" s="146"/>
      <c r="N26" s="149"/>
      <c r="O26" s="7"/>
      <c r="P26" s="7"/>
      <c r="Q26" s="7"/>
      <c r="R26" s="7"/>
    </row>
    <row r="27" spans="1:18" ht="12.75">
      <c r="A27" s="133" t="s">
        <v>11</v>
      </c>
      <c r="B27" s="49">
        <f>SUM(B6+B12-B16)</f>
        <v>-58644.22999999998</v>
      </c>
      <c r="C27" s="174">
        <f>SUM(C6+C12-C16)</f>
        <v>-79005.71999999991</v>
      </c>
      <c r="D27" s="65">
        <f>SUM(D6+D12-D16)</f>
        <v>-93161.65000000008</v>
      </c>
      <c r="E27" s="164">
        <f>SUM(E6+E12-E16)</f>
        <v>-596647.8100000003</v>
      </c>
      <c r="F27" s="167">
        <f>SUM(F6+F12-F16)</f>
        <v>287045.64</v>
      </c>
      <c r="G27" s="174">
        <v>-263903.13</v>
      </c>
      <c r="H27" s="171">
        <v>-517282.03</v>
      </c>
      <c r="I27" s="177">
        <v>12173.95</v>
      </c>
      <c r="J27" s="171"/>
      <c r="K27" s="177"/>
      <c r="L27" s="171"/>
      <c r="M27" s="207"/>
      <c r="N27" s="152">
        <f>SUM(B27:M27)</f>
        <v>-1309424.9800000002</v>
      </c>
      <c r="O27" s="7"/>
      <c r="P27" s="65"/>
      <c r="Q27" s="65"/>
      <c r="R27" s="65"/>
    </row>
    <row r="28" spans="1:18" ht="13.5" thickBot="1">
      <c r="A28" s="134"/>
      <c r="B28" s="2"/>
      <c r="C28" s="3"/>
      <c r="D28" s="7"/>
      <c r="E28" s="160"/>
      <c r="F28" s="7"/>
      <c r="G28" s="3"/>
      <c r="H28" s="7"/>
      <c r="I28" s="3"/>
      <c r="J28" s="7"/>
      <c r="K28" s="3"/>
      <c r="L28" s="171"/>
      <c r="M28" s="146"/>
      <c r="N28" s="149"/>
      <c r="O28" s="7"/>
      <c r="P28" s="7"/>
      <c r="Q28" s="7"/>
      <c r="R28" s="7"/>
    </row>
    <row r="29" spans="1:18" ht="13.5" thickBot="1">
      <c r="A29" s="135" t="s">
        <v>24</v>
      </c>
      <c r="B29" s="157">
        <f>SUM(B27)</f>
        <v>-58644.22999999998</v>
      </c>
      <c r="C29" s="175">
        <f>SUM(C27)</f>
        <v>-79005.71999999991</v>
      </c>
      <c r="D29" s="36">
        <f>SUM(D27)</f>
        <v>-93161.65000000008</v>
      </c>
      <c r="E29" s="165">
        <f>SUM(E27)</f>
        <v>-596647.8100000003</v>
      </c>
      <c r="F29" s="168">
        <v>287045.64</v>
      </c>
      <c r="G29" s="172">
        <v>-263903.13</v>
      </c>
      <c r="H29" s="172">
        <v>-517282.03</v>
      </c>
      <c r="I29" s="168">
        <v>12173.95</v>
      </c>
      <c r="J29" s="172"/>
      <c r="K29" s="168"/>
      <c r="L29" s="172"/>
      <c r="M29" s="168"/>
      <c r="N29" s="153">
        <f>SUM(B29:M29)</f>
        <v>-1309424.9800000002</v>
      </c>
      <c r="O29" s="140"/>
      <c r="P29" s="141"/>
      <c r="Q29" s="141"/>
      <c r="R29" s="141"/>
    </row>
    <row r="30" spans="1:18" ht="13.5" thickBot="1">
      <c r="A30" s="156"/>
      <c r="B30" s="142"/>
      <c r="E30" s="166"/>
      <c r="N30" s="142"/>
      <c r="O30" s="142"/>
      <c r="P30" s="142"/>
      <c r="Q30" s="142"/>
      <c r="R30" s="142"/>
    </row>
    <row r="31" spans="1:18" ht="13.5" thickBot="1">
      <c r="A31" s="136" t="s">
        <v>22</v>
      </c>
      <c r="B31" s="179">
        <v>0</v>
      </c>
      <c r="C31" s="179">
        <v>0</v>
      </c>
      <c r="D31" s="179">
        <v>10298420</v>
      </c>
      <c r="E31" s="180">
        <v>0</v>
      </c>
      <c r="F31" s="181">
        <v>298420</v>
      </c>
      <c r="G31" s="182">
        <v>5000000</v>
      </c>
      <c r="H31" s="181">
        <v>2749979.88</v>
      </c>
      <c r="I31" s="179">
        <v>1173409.94</v>
      </c>
      <c r="J31" s="179"/>
      <c r="K31" s="179"/>
      <c r="L31" s="179"/>
      <c r="M31" s="183"/>
      <c r="N31" s="184">
        <f>SUM(B31:M31)</f>
        <v>19520229.82</v>
      </c>
      <c r="O31" s="143"/>
      <c r="P31" s="143"/>
      <c r="Q31" s="143"/>
      <c r="R31" s="144"/>
    </row>
    <row r="32" spans="1:18" ht="12.75">
      <c r="A32" s="126"/>
      <c r="B32" s="126"/>
      <c r="C32" s="127"/>
      <c r="D32" s="15"/>
      <c r="E32" s="15"/>
      <c r="F32" s="155"/>
      <c r="G32" s="15"/>
      <c r="O32" s="142"/>
      <c r="P32" s="142"/>
      <c r="Q32" s="142"/>
      <c r="R32" s="142"/>
    </row>
    <row r="33" spans="1:4" ht="12.75">
      <c r="A33" s="127"/>
      <c r="B33" s="128"/>
      <c r="C33" s="127"/>
      <c r="D33" s="1"/>
    </row>
    <row r="34" spans="1:3" ht="12.75">
      <c r="A34" s="129"/>
      <c r="B34" s="129"/>
      <c r="C34" s="129"/>
    </row>
    <row r="35" spans="1:3" ht="12.75">
      <c r="A35" s="127" t="s">
        <v>14</v>
      </c>
      <c r="B35" s="126"/>
      <c r="C35" s="126"/>
    </row>
    <row r="36" spans="1:3" ht="12.75">
      <c r="A36" s="129" t="s">
        <v>23</v>
      </c>
      <c r="B36" s="126"/>
      <c r="C36" s="126"/>
    </row>
    <row r="37" spans="1:3" ht="12.75">
      <c r="A37" s="126"/>
      <c r="B37" s="126"/>
      <c r="C37" s="126"/>
    </row>
    <row r="38" spans="1:3" ht="12.75">
      <c r="A38" s="126"/>
      <c r="B38" s="126"/>
      <c r="C38" s="126"/>
    </row>
    <row r="39" spans="1:3" ht="12.75">
      <c r="A39" s="126"/>
      <c r="B39" s="126"/>
      <c r="C39" s="126"/>
    </row>
  </sheetData>
  <sheetProtection/>
  <mergeCells count="2"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5">
      <selection activeCell="N31" sqref="N31"/>
    </sheetView>
  </sheetViews>
  <sheetFormatPr defaultColWidth="9.140625" defaultRowHeight="12.75"/>
  <cols>
    <col min="1" max="1" width="20.7109375" style="0" customWidth="1"/>
    <col min="2" max="2" width="9.57421875" style="0" customWidth="1"/>
    <col min="3" max="3" width="10.8515625" style="0" customWidth="1"/>
    <col min="4" max="4" width="8.8515625" style="0" customWidth="1"/>
    <col min="5" max="5" width="12.00390625" style="0" customWidth="1"/>
    <col min="6" max="6" width="10.7109375" style="0" customWidth="1"/>
    <col min="7" max="7" width="11.8515625" style="0" customWidth="1"/>
    <col min="8" max="9" width="9.7109375" style="0" customWidth="1"/>
    <col min="10" max="10" width="9.57421875" style="0" customWidth="1"/>
    <col min="11" max="11" width="10.8515625" style="0" customWidth="1"/>
    <col min="12" max="12" width="9.57421875" style="0" customWidth="1"/>
    <col min="13" max="13" width="9.7109375" style="0" customWidth="1"/>
    <col min="14" max="14" width="11.7109375" style="0" customWidth="1"/>
    <col min="15" max="15" width="9.28125" style="0" customWidth="1"/>
    <col min="16" max="17" width="8.7109375" style="0" customWidth="1"/>
    <col min="18" max="18" width="10.7109375" style="0" customWidth="1"/>
  </cols>
  <sheetData>
    <row r="1" spans="1:18" ht="12.75">
      <c r="A1" s="289" t="s">
        <v>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41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>
        <v>42035</v>
      </c>
      <c r="C5" s="18">
        <v>42063</v>
      </c>
      <c r="D5" s="19">
        <v>42094</v>
      </c>
      <c r="E5" s="19">
        <v>42124</v>
      </c>
      <c r="F5" s="19">
        <v>42155</v>
      </c>
      <c r="G5" s="19">
        <v>42185</v>
      </c>
      <c r="H5" s="19">
        <v>42216</v>
      </c>
      <c r="I5" s="19">
        <v>42247</v>
      </c>
      <c r="J5" s="19">
        <v>42277</v>
      </c>
      <c r="K5" s="19">
        <v>42308</v>
      </c>
      <c r="L5" s="19">
        <v>42338</v>
      </c>
      <c r="M5" s="19">
        <v>42369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43">
        <v>51207.11</v>
      </c>
      <c r="C6" s="27">
        <v>57326.92</v>
      </c>
      <c r="D6" s="28">
        <v>55354.86</v>
      </c>
      <c r="E6" s="161">
        <f>SUM(E7:E11)</f>
        <v>49855.17</v>
      </c>
      <c r="F6" s="28">
        <v>43508.06</v>
      </c>
      <c r="G6" s="27">
        <v>52265.27</v>
      </c>
      <c r="H6" s="28">
        <v>60665.06</v>
      </c>
      <c r="I6" s="27">
        <v>251263.3</v>
      </c>
      <c r="J6" s="28">
        <v>59875.28</v>
      </c>
      <c r="K6" s="27">
        <v>74499.52</v>
      </c>
      <c r="L6" s="28">
        <v>57308.05</v>
      </c>
      <c r="M6" s="145">
        <v>53631.04</v>
      </c>
      <c r="N6" s="148">
        <f>SUM(B6:M6)</f>
        <v>866759.6400000001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3">
        <v>0</v>
      </c>
      <c r="D7" s="7">
        <v>0</v>
      </c>
      <c r="E7" s="162">
        <v>0</v>
      </c>
      <c r="F7" s="7">
        <v>0</v>
      </c>
      <c r="G7" s="3">
        <v>0</v>
      </c>
      <c r="H7" s="7">
        <v>0</v>
      </c>
      <c r="I7" s="3">
        <v>10</v>
      </c>
      <c r="J7" s="7">
        <v>90</v>
      </c>
      <c r="K7" s="3">
        <v>0</v>
      </c>
      <c r="L7" s="7">
        <v>0</v>
      </c>
      <c r="M7" s="146">
        <v>0</v>
      </c>
      <c r="N7" s="149">
        <f>SUM(B7:M7)</f>
        <v>100</v>
      </c>
      <c r="O7" s="7"/>
      <c r="P7" s="7"/>
      <c r="Q7" s="7"/>
      <c r="R7" s="7"/>
    </row>
    <row r="8" spans="1:18" ht="12.75">
      <c r="A8" s="131" t="s">
        <v>2</v>
      </c>
      <c r="B8" s="2">
        <v>51207.11</v>
      </c>
      <c r="C8" s="3">
        <v>57326.92</v>
      </c>
      <c r="D8" s="7">
        <v>55354.86</v>
      </c>
      <c r="E8" s="160">
        <v>49855.17</v>
      </c>
      <c r="F8" s="7">
        <v>43508.06</v>
      </c>
      <c r="G8" s="3">
        <v>52265.27</v>
      </c>
      <c r="H8" s="7">
        <v>60665.06</v>
      </c>
      <c r="I8" s="3">
        <v>57710.15</v>
      </c>
      <c r="J8" s="7">
        <v>89785.28</v>
      </c>
      <c r="K8" s="3">
        <v>74499.52</v>
      </c>
      <c r="L8" s="7">
        <v>57308.05</v>
      </c>
      <c r="M8" s="146">
        <v>53631.04</v>
      </c>
      <c r="N8" s="149">
        <f>SUM(B8:M8)</f>
        <v>703116.4900000001</v>
      </c>
      <c r="O8" s="7"/>
      <c r="P8" s="7"/>
      <c r="Q8" s="7"/>
      <c r="R8" s="7"/>
    </row>
    <row r="9" spans="1:18" ht="12.75">
      <c r="A9" s="131" t="s">
        <v>17</v>
      </c>
      <c r="B9" s="2">
        <v>0</v>
      </c>
      <c r="C9" s="3">
        <v>0</v>
      </c>
      <c r="D9" s="7">
        <v>0</v>
      </c>
      <c r="E9" s="162">
        <v>0</v>
      </c>
      <c r="F9" s="7">
        <v>0</v>
      </c>
      <c r="G9" s="3">
        <v>0</v>
      </c>
      <c r="H9" s="7">
        <v>0</v>
      </c>
      <c r="I9" s="3">
        <v>193543.15</v>
      </c>
      <c r="J9" s="7">
        <v>0</v>
      </c>
      <c r="K9" s="3">
        <v>0</v>
      </c>
      <c r="L9" s="7">
        <v>0</v>
      </c>
      <c r="M9" s="146">
        <v>0</v>
      </c>
      <c r="N9" s="149">
        <f>SUM(B9:M9)</f>
        <v>193543.15</v>
      </c>
      <c r="O9" s="7"/>
      <c r="P9" s="7"/>
      <c r="Q9" s="7"/>
      <c r="R9" s="7"/>
    </row>
    <row r="10" spans="1:18" ht="12.75">
      <c r="A10" s="132" t="s">
        <v>18</v>
      </c>
      <c r="B10" s="2">
        <v>0</v>
      </c>
      <c r="C10" s="3">
        <v>0</v>
      </c>
      <c r="D10" s="7">
        <v>0</v>
      </c>
      <c r="E10" s="162">
        <v>0</v>
      </c>
      <c r="F10" s="7">
        <v>0</v>
      </c>
      <c r="G10" s="3">
        <v>0</v>
      </c>
      <c r="H10" s="7">
        <v>0</v>
      </c>
      <c r="I10" s="3">
        <v>0</v>
      </c>
      <c r="J10" s="7">
        <v>0</v>
      </c>
      <c r="K10" s="3">
        <v>0</v>
      </c>
      <c r="L10" s="7">
        <v>0</v>
      </c>
      <c r="M10" s="146">
        <v>0</v>
      </c>
      <c r="N10" s="149">
        <f>SUM(B10:M10)</f>
        <v>0</v>
      </c>
      <c r="O10" s="7"/>
      <c r="P10" s="7"/>
      <c r="Q10" s="7"/>
      <c r="R10" s="7"/>
    </row>
    <row r="11" spans="1:18" ht="12.75">
      <c r="A11" s="132"/>
      <c r="B11" s="2"/>
      <c r="C11" s="3"/>
      <c r="D11" s="7"/>
      <c r="E11" s="160"/>
      <c r="F11" s="7"/>
      <c r="G11" s="3"/>
      <c r="H11" s="7"/>
      <c r="I11" s="3"/>
      <c r="J11" s="7"/>
      <c r="K11" s="3"/>
      <c r="L11" s="7"/>
      <c r="M11" s="146"/>
      <c r="N11" s="149"/>
      <c r="O11" s="7"/>
      <c r="P11" s="7"/>
      <c r="Q11" s="7"/>
      <c r="R11" s="7"/>
    </row>
    <row r="12" spans="1:18" ht="12.75">
      <c r="A12" s="133" t="s">
        <v>31</v>
      </c>
      <c r="B12" s="26">
        <v>458830</v>
      </c>
      <c r="C12" s="27">
        <v>596189.22</v>
      </c>
      <c r="D12" s="28">
        <v>459209.28</v>
      </c>
      <c r="E12" s="161">
        <v>693927.98</v>
      </c>
      <c r="F12" s="28">
        <v>458580.24</v>
      </c>
      <c r="G12" s="27">
        <v>611029.98</v>
      </c>
      <c r="H12" s="28">
        <v>459360.98</v>
      </c>
      <c r="I12" s="27">
        <v>458400.34</v>
      </c>
      <c r="J12" s="28">
        <v>459620.67</v>
      </c>
      <c r="K12" s="27">
        <v>458330</v>
      </c>
      <c r="L12" s="28">
        <v>85.27</v>
      </c>
      <c r="M12" s="145">
        <v>936947.8</v>
      </c>
      <c r="N12" s="148">
        <f>SUM(B12:M12)</f>
        <v>6050511.759999999</v>
      </c>
      <c r="O12" s="28"/>
      <c r="P12" s="28"/>
      <c r="Q12" s="28"/>
      <c r="R12" s="28"/>
    </row>
    <row r="13" spans="1:18" ht="12.75">
      <c r="A13" s="134" t="s">
        <v>10</v>
      </c>
      <c r="B13" s="2">
        <v>458830</v>
      </c>
      <c r="C13" s="3">
        <v>596189.22</v>
      </c>
      <c r="D13" s="7">
        <v>459209.28</v>
      </c>
      <c r="E13" s="176">
        <v>693927.98</v>
      </c>
      <c r="F13" s="7">
        <v>458580.24</v>
      </c>
      <c r="G13" s="3">
        <v>611029.98</v>
      </c>
      <c r="H13" s="7">
        <v>459360.98</v>
      </c>
      <c r="I13" s="3">
        <v>458400.34</v>
      </c>
      <c r="J13" s="7">
        <v>459620.67</v>
      </c>
      <c r="K13" s="3">
        <v>458330</v>
      </c>
      <c r="L13" s="7">
        <v>25.27</v>
      </c>
      <c r="M13" s="146">
        <v>936947.8</v>
      </c>
      <c r="N13" s="149">
        <f>SUM(B13:M13)</f>
        <v>6050451.759999999</v>
      </c>
      <c r="O13" s="7"/>
      <c r="P13" s="7"/>
      <c r="Q13" s="7"/>
      <c r="R13" s="7"/>
    </row>
    <row r="14" spans="1:18" ht="12.75">
      <c r="A14" s="134"/>
      <c r="B14" s="2"/>
      <c r="C14" s="3"/>
      <c r="D14" s="7"/>
      <c r="E14" s="160"/>
      <c r="F14" s="7"/>
      <c r="G14" s="3"/>
      <c r="H14" s="7"/>
      <c r="I14" s="3"/>
      <c r="J14" s="7"/>
      <c r="K14" s="3"/>
      <c r="L14" s="7"/>
      <c r="M14" s="146"/>
      <c r="N14" s="149"/>
      <c r="O14" s="7"/>
      <c r="P14" s="7"/>
      <c r="Q14" s="7"/>
      <c r="R14" s="7"/>
    </row>
    <row r="15" spans="1:18" ht="12.75">
      <c r="A15" s="134"/>
      <c r="B15" s="2"/>
      <c r="C15" s="3"/>
      <c r="D15" s="7"/>
      <c r="E15" s="160"/>
      <c r="F15" s="7"/>
      <c r="G15" s="3"/>
      <c r="H15" s="7"/>
      <c r="I15" s="3"/>
      <c r="J15" s="7"/>
      <c r="K15" s="3"/>
      <c r="L15" s="7"/>
      <c r="M15" s="146"/>
      <c r="N15" s="149"/>
      <c r="O15" s="7"/>
      <c r="P15" s="7"/>
      <c r="Q15" s="7"/>
      <c r="R15" s="7"/>
    </row>
    <row r="16" spans="1:18" ht="12.75">
      <c r="A16" s="133" t="s">
        <v>4</v>
      </c>
      <c r="B16" s="26">
        <v>531854.89</v>
      </c>
      <c r="C16" s="27">
        <v>575633.33</v>
      </c>
      <c r="D16" s="28">
        <v>570995.36</v>
      </c>
      <c r="E16" s="163">
        <f>SUM(E17:E26)</f>
        <v>814802.83</v>
      </c>
      <c r="F16" s="28">
        <v>578447.46</v>
      </c>
      <c r="G16" s="27">
        <v>608291.85</v>
      </c>
      <c r="H16" s="28">
        <v>545222.35</v>
      </c>
      <c r="I16" s="27">
        <v>652424.11</v>
      </c>
      <c r="J16" s="28">
        <v>590196.25</v>
      </c>
      <c r="K16" s="27">
        <v>523811.31</v>
      </c>
      <c r="L16" s="28">
        <v>583856.63</v>
      </c>
      <c r="M16" s="145">
        <v>775736.28</v>
      </c>
      <c r="N16" s="148">
        <f aca="true" t="shared" si="0" ref="N16:N24">SUM(B16:M16)</f>
        <v>7351272.65</v>
      </c>
      <c r="O16" s="28"/>
      <c r="P16" s="28"/>
      <c r="Q16" s="28"/>
      <c r="R16" s="28"/>
    </row>
    <row r="17" spans="1:18" ht="12.75">
      <c r="A17" s="134" t="s">
        <v>5</v>
      </c>
      <c r="B17" s="2">
        <v>414573.03</v>
      </c>
      <c r="C17" s="3">
        <v>455903.87</v>
      </c>
      <c r="D17" s="7">
        <v>414697.73</v>
      </c>
      <c r="E17" s="160">
        <v>662717.03</v>
      </c>
      <c r="F17" s="7">
        <v>412514.5</v>
      </c>
      <c r="G17" s="3">
        <v>496869.02</v>
      </c>
      <c r="H17" s="7">
        <v>385299.03</v>
      </c>
      <c r="I17" s="3">
        <v>531189.65</v>
      </c>
      <c r="J17" s="7">
        <v>451271.36</v>
      </c>
      <c r="K17" s="3">
        <v>419563.26</v>
      </c>
      <c r="L17" s="7">
        <v>466038.61</v>
      </c>
      <c r="M17" s="146">
        <v>579129.37</v>
      </c>
      <c r="N17" s="149">
        <f t="shared" si="0"/>
        <v>5689766.46</v>
      </c>
      <c r="O17" s="7"/>
      <c r="P17" s="7"/>
      <c r="Q17" s="7"/>
      <c r="R17" s="69"/>
    </row>
    <row r="18" spans="1:18" ht="12.75">
      <c r="A18" s="134" t="s">
        <v>37</v>
      </c>
      <c r="B18" s="2">
        <v>0</v>
      </c>
      <c r="C18" s="3">
        <v>0</v>
      </c>
      <c r="D18" s="7">
        <v>0</v>
      </c>
      <c r="E18" s="160">
        <v>0</v>
      </c>
      <c r="F18" s="7">
        <v>0</v>
      </c>
      <c r="G18" s="3">
        <v>0</v>
      </c>
      <c r="H18" s="7">
        <v>0</v>
      </c>
      <c r="I18" s="3">
        <v>0</v>
      </c>
      <c r="J18" s="7">
        <v>0</v>
      </c>
      <c r="K18" s="3">
        <v>0</v>
      </c>
      <c r="L18" s="7">
        <v>0</v>
      </c>
      <c r="M18" s="146">
        <v>0</v>
      </c>
      <c r="N18" s="149">
        <f t="shared" si="0"/>
        <v>0</v>
      </c>
      <c r="O18" s="7"/>
      <c r="P18" s="7"/>
      <c r="Q18" s="7"/>
      <c r="R18" s="69"/>
    </row>
    <row r="19" spans="1:18" ht="12.75">
      <c r="A19" s="134" t="s">
        <v>6</v>
      </c>
      <c r="B19" s="2">
        <v>78128.5</v>
      </c>
      <c r="C19" s="3">
        <v>65618.38</v>
      </c>
      <c r="D19" s="7">
        <v>80127.91</v>
      </c>
      <c r="E19" s="160">
        <v>107160.38</v>
      </c>
      <c r="F19" s="7">
        <v>75340.57</v>
      </c>
      <c r="G19" s="3">
        <v>57679.38</v>
      </c>
      <c r="H19" s="7">
        <v>106110.28</v>
      </c>
      <c r="I19" s="3">
        <v>66707.2</v>
      </c>
      <c r="J19" s="7">
        <v>90185.02</v>
      </c>
      <c r="K19" s="3">
        <v>71245.85</v>
      </c>
      <c r="L19" s="7">
        <v>60655.27</v>
      </c>
      <c r="M19" s="146">
        <v>124891.96</v>
      </c>
      <c r="N19" s="149">
        <f t="shared" si="0"/>
        <v>983850.7</v>
      </c>
      <c r="O19" s="7"/>
      <c r="P19" s="7"/>
      <c r="Q19" s="7"/>
      <c r="R19" s="7"/>
    </row>
    <row r="20" spans="1:18" ht="12.75">
      <c r="A20" s="134" t="s">
        <v>7</v>
      </c>
      <c r="B20" s="2">
        <v>250</v>
      </c>
      <c r="C20" s="3">
        <v>0</v>
      </c>
      <c r="D20" s="7">
        <v>0</v>
      </c>
      <c r="E20" s="162">
        <v>0</v>
      </c>
      <c r="F20" s="7">
        <v>55.65</v>
      </c>
      <c r="G20" s="3">
        <v>47.61</v>
      </c>
      <c r="H20" s="7">
        <v>82.17</v>
      </c>
      <c r="I20" s="3">
        <v>260.39</v>
      </c>
      <c r="J20" s="7">
        <v>1.52</v>
      </c>
      <c r="K20" s="3">
        <v>72.26</v>
      </c>
      <c r="L20" s="7">
        <v>0</v>
      </c>
      <c r="M20" s="146">
        <v>1520.13</v>
      </c>
      <c r="N20" s="149">
        <f t="shared" si="0"/>
        <v>2289.73</v>
      </c>
      <c r="O20" s="7"/>
      <c r="P20" s="7"/>
      <c r="Q20" s="7"/>
      <c r="R20" s="7"/>
    </row>
    <row r="21" spans="1:18" ht="12.75">
      <c r="A21" s="134" t="s">
        <v>8</v>
      </c>
      <c r="B21" s="2">
        <v>5367.95</v>
      </c>
      <c r="C21" s="3">
        <v>702.48</v>
      </c>
      <c r="D21" s="7">
        <v>11231.39</v>
      </c>
      <c r="E21" s="160">
        <v>3025.86</v>
      </c>
      <c r="F21" s="7">
        <v>1961.25</v>
      </c>
      <c r="G21" s="3">
        <v>1756.2</v>
      </c>
      <c r="H21" s="7">
        <v>1025.75</v>
      </c>
      <c r="I21" s="3">
        <v>0</v>
      </c>
      <c r="J21" s="7">
        <v>235.12</v>
      </c>
      <c r="K21" s="3">
        <v>272.09</v>
      </c>
      <c r="L21" s="7">
        <v>49.9</v>
      </c>
      <c r="M21" s="146">
        <v>3620.21</v>
      </c>
      <c r="N21" s="149">
        <f t="shared" si="0"/>
        <v>29248.2</v>
      </c>
      <c r="O21" s="7"/>
      <c r="P21" s="7"/>
      <c r="Q21" s="7"/>
      <c r="R21" s="7"/>
    </row>
    <row r="22" spans="1:18" ht="12.75">
      <c r="A22" s="134" t="s">
        <v>42</v>
      </c>
      <c r="B22" s="2">
        <v>28035.41</v>
      </c>
      <c r="C22" s="3">
        <v>28035.18</v>
      </c>
      <c r="D22" s="7">
        <v>43227.11</v>
      </c>
      <c r="E22" s="160">
        <v>32615.46</v>
      </c>
      <c r="F22" s="7">
        <v>32540.41</v>
      </c>
      <c r="G22" s="3">
        <v>31928.42</v>
      </c>
      <c r="H22" s="7">
        <v>31434.81</v>
      </c>
      <c r="I22" s="3">
        <v>31461.56</v>
      </c>
      <c r="J22" s="7">
        <v>29842.92</v>
      </c>
      <c r="K22" s="3">
        <v>29985.64</v>
      </c>
      <c r="L22" s="7">
        <v>29587.54</v>
      </c>
      <c r="M22" s="146">
        <v>27773.99</v>
      </c>
      <c r="N22" s="149">
        <f t="shared" si="0"/>
        <v>376468.44999999995</v>
      </c>
      <c r="O22" s="7"/>
      <c r="P22" s="7"/>
      <c r="Q22" s="7"/>
      <c r="R22" s="7"/>
    </row>
    <row r="23" spans="1:18" ht="12.75">
      <c r="A23" s="134" t="s">
        <v>19</v>
      </c>
      <c r="B23" s="2">
        <v>0</v>
      </c>
      <c r="C23" s="3">
        <v>0</v>
      </c>
      <c r="D23" s="7">
        <v>0</v>
      </c>
      <c r="E23" s="162">
        <v>0</v>
      </c>
      <c r="F23" s="7">
        <v>0</v>
      </c>
      <c r="G23" s="3">
        <v>0</v>
      </c>
      <c r="H23" s="7">
        <v>0</v>
      </c>
      <c r="I23" s="3">
        <v>0</v>
      </c>
      <c r="J23" s="7">
        <v>0</v>
      </c>
      <c r="K23" s="3">
        <v>0</v>
      </c>
      <c r="L23" s="7">
        <v>0</v>
      </c>
      <c r="M23" s="146">
        <v>0</v>
      </c>
      <c r="N23" s="149">
        <f t="shared" si="0"/>
        <v>0</v>
      </c>
      <c r="O23" s="7"/>
      <c r="P23" s="7"/>
      <c r="Q23" s="7"/>
      <c r="R23" s="7"/>
    </row>
    <row r="24" spans="1:18" ht="12.75">
      <c r="A24" s="134" t="s">
        <v>32</v>
      </c>
      <c r="B24" s="2">
        <v>5500</v>
      </c>
      <c r="C24" s="3">
        <v>25373.42</v>
      </c>
      <c r="D24" s="7">
        <v>21711.22</v>
      </c>
      <c r="E24" s="160">
        <v>9284.1</v>
      </c>
      <c r="F24" s="7">
        <v>56035.08</v>
      </c>
      <c r="G24" s="3">
        <v>20011.22</v>
      </c>
      <c r="H24" s="7">
        <v>21270.31</v>
      </c>
      <c r="I24" s="3">
        <v>22805.31</v>
      </c>
      <c r="J24" s="7">
        <v>18660.31</v>
      </c>
      <c r="K24" s="3">
        <v>2672.21</v>
      </c>
      <c r="L24" s="7">
        <v>27525.31</v>
      </c>
      <c r="M24" s="146">
        <v>38800.62</v>
      </c>
      <c r="N24" s="149">
        <f t="shared" si="0"/>
        <v>269649.11</v>
      </c>
      <c r="O24" s="7"/>
      <c r="P24" s="7"/>
      <c r="Q24" s="7"/>
      <c r="R24" s="7"/>
    </row>
    <row r="25" spans="1:18" ht="12.75">
      <c r="A25" s="134"/>
      <c r="B25" s="2"/>
      <c r="C25" s="3"/>
      <c r="D25" s="7"/>
      <c r="E25" s="160"/>
      <c r="F25" s="7"/>
      <c r="G25" s="3"/>
      <c r="H25" s="7"/>
      <c r="I25" s="3"/>
      <c r="J25" s="7"/>
      <c r="K25" s="3"/>
      <c r="L25" s="7"/>
      <c r="M25" s="146"/>
      <c r="N25" s="149"/>
      <c r="O25" s="7"/>
      <c r="P25" s="7"/>
      <c r="Q25" s="7"/>
      <c r="R25" s="7"/>
    </row>
    <row r="26" spans="1:18" ht="12.75">
      <c r="A26" s="134"/>
      <c r="B26" s="2"/>
      <c r="C26" s="3"/>
      <c r="D26" s="7"/>
      <c r="E26" s="160"/>
      <c r="F26" s="7"/>
      <c r="G26" s="3"/>
      <c r="H26" s="7"/>
      <c r="I26" s="3"/>
      <c r="J26" s="7"/>
      <c r="K26" s="3"/>
      <c r="L26" s="7"/>
      <c r="M26" s="146"/>
      <c r="N26" s="149"/>
      <c r="O26" s="7"/>
      <c r="P26" s="7"/>
      <c r="Q26" s="7"/>
      <c r="R26" s="7"/>
    </row>
    <row r="27" spans="1:18" ht="12.75">
      <c r="A27" s="133" t="s">
        <v>11</v>
      </c>
      <c r="B27" s="49">
        <v>-21817.78</v>
      </c>
      <c r="C27" s="177">
        <v>77882.81</v>
      </c>
      <c r="D27" s="65">
        <v>-56431.22</v>
      </c>
      <c r="E27" s="164">
        <v>-71019.68</v>
      </c>
      <c r="F27" s="65">
        <v>-76359.16</v>
      </c>
      <c r="G27" s="177">
        <v>55003.4</v>
      </c>
      <c r="H27" s="171">
        <v>-25196.31</v>
      </c>
      <c r="I27" s="177">
        <v>57239.53</v>
      </c>
      <c r="J27" s="171">
        <v>-70700.3</v>
      </c>
      <c r="K27" s="177">
        <v>9018.21</v>
      </c>
      <c r="L27" s="171">
        <v>-526463.31</v>
      </c>
      <c r="M27" s="207">
        <v>214842.56</v>
      </c>
      <c r="N27" s="152">
        <f>SUM(B27:M27)</f>
        <v>-434001.25000000006</v>
      </c>
      <c r="O27" s="7"/>
      <c r="P27" s="65"/>
      <c r="Q27" s="65"/>
      <c r="R27" s="65"/>
    </row>
    <row r="28" spans="1:18" ht="13.5" thickBot="1">
      <c r="A28" s="134"/>
      <c r="B28" s="2"/>
      <c r="C28" s="3"/>
      <c r="D28" s="7"/>
      <c r="E28" s="160"/>
      <c r="F28" s="7"/>
      <c r="G28" s="3"/>
      <c r="H28" s="7"/>
      <c r="I28" s="3"/>
      <c r="J28" s="7"/>
      <c r="K28" s="3"/>
      <c r="L28" s="171"/>
      <c r="M28" s="146"/>
      <c r="N28" s="149"/>
      <c r="O28" s="7"/>
      <c r="P28" s="7"/>
      <c r="Q28" s="7"/>
      <c r="R28" s="7"/>
    </row>
    <row r="29" spans="1:18" ht="13.5" thickBot="1">
      <c r="A29" s="135" t="s">
        <v>24</v>
      </c>
      <c r="B29" s="157">
        <v>-21817.78</v>
      </c>
      <c r="C29" s="178">
        <v>77882.81</v>
      </c>
      <c r="D29" s="36">
        <v>-56431.22</v>
      </c>
      <c r="E29" s="165">
        <v>-71019.68</v>
      </c>
      <c r="F29" s="37">
        <v>-76359.16</v>
      </c>
      <c r="G29" s="168">
        <v>55003.4</v>
      </c>
      <c r="H29" s="172">
        <v>-25196.31</v>
      </c>
      <c r="I29" s="168">
        <v>57239.53</v>
      </c>
      <c r="J29" s="172">
        <v>-70700.3</v>
      </c>
      <c r="K29" s="168">
        <v>9018.21</v>
      </c>
      <c r="L29" s="172">
        <v>-526463.31</v>
      </c>
      <c r="M29" s="168">
        <v>214842.56</v>
      </c>
      <c r="N29" s="153">
        <f>SUM(B29:M29)</f>
        <v>-434001.25000000006</v>
      </c>
      <c r="O29" s="140"/>
      <c r="P29" s="141"/>
      <c r="Q29" s="141"/>
      <c r="R29" s="141"/>
    </row>
    <row r="30" spans="1:18" ht="13.5" thickBot="1">
      <c r="A30" s="156"/>
      <c r="B30" s="142"/>
      <c r="E30" s="166"/>
      <c r="N30" s="142"/>
      <c r="O30" s="142"/>
      <c r="P30" s="142"/>
      <c r="Q30" s="142"/>
      <c r="R30" s="142"/>
    </row>
    <row r="31" spans="1:18" ht="13.5" thickBot="1">
      <c r="A31" s="136" t="s">
        <v>22</v>
      </c>
      <c r="B31" s="179">
        <v>0</v>
      </c>
      <c r="C31" s="179">
        <v>285197.76</v>
      </c>
      <c r="D31" s="179">
        <v>0</v>
      </c>
      <c r="E31" s="180">
        <v>15000000</v>
      </c>
      <c r="F31" s="181">
        <v>15261431.28</v>
      </c>
      <c r="G31" s="182">
        <v>20000000</v>
      </c>
      <c r="H31" s="181">
        <v>0</v>
      </c>
      <c r="I31" s="179">
        <v>0</v>
      </c>
      <c r="J31" s="179">
        <v>285197.76</v>
      </c>
      <c r="K31" s="179">
        <v>0</v>
      </c>
      <c r="L31" s="179">
        <v>0</v>
      </c>
      <c r="M31" s="183">
        <v>261431.28</v>
      </c>
      <c r="N31" s="184">
        <f>SUM(B31:M31)</f>
        <v>51093258.08</v>
      </c>
      <c r="O31" s="143"/>
      <c r="P31" s="143"/>
      <c r="Q31" s="143"/>
      <c r="R31" s="144"/>
    </row>
    <row r="32" spans="1:18" ht="12.75">
      <c r="A32" s="126"/>
      <c r="B32" s="126"/>
      <c r="C32" s="127"/>
      <c r="D32" s="15"/>
      <c r="E32" s="15"/>
      <c r="F32" s="155"/>
      <c r="G32" s="15"/>
      <c r="O32" s="142"/>
      <c r="P32" s="142"/>
      <c r="Q32" s="142"/>
      <c r="R32" s="142"/>
    </row>
    <row r="33" spans="1:4" ht="12.75">
      <c r="A33" s="127"/>
      <c r="B33" s="128"/>
      <c r="C33" s="127"/>
      <c r="D33" s="1"/>
    </row>
    <row r="34" spans="1:3" ht="12.75">
      <c r="A34" s="129"/>
      <c r="B34" s="129"/>
      <c r="C34" s="129"/>
    </row>
    <row r="35" spans="1:3" ht="12.75">
      <c r="A35" s="127" t="s">
        <v>14</v>
      </c>
      <c r="B35" s="126"/>
      <c r="C35" s="126"/>
    </row>
    <row r="36" spans="1:3" ht="12.75">
      <c r="A36" s="129" t="s">
        <v>23</v>
      </c>
      <c r="B36" s="126"/>
      <c r="C36" s="126"/>
    </row>
    <row r="37" spans="1:3" ht="12.75">
      <c r="A37" s="126"/>
      <c r="B37" s="126"/>
      <c r="C37" s="126"/>
    </row>
    <row r="38" spans="1:3" ht="12.75">
      <c r="A38" s="126"/>
      <c r="B38" s="126"/>
      <c r="C38" s="126"/>
    </row>
    <row r="39" spans="1:3" ht="12.75">
      <c r="A39" s="126"/>
      <c r="B39" s="126"/>
      <c r="C39" s="126"/>
    </row>
  </sheetData>
  <sheetProtection/>
  <mergeCells count="2"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4">
      <selection activeCell="B32" sqref="B32"/>
    </sheetView>
  </sheetViews>
  <sheetFormatPr defaultColWidth="9.140625" defaultRowHeight="12.75"/>
  <cols>
    <col min="1" max="1" width="20.7109375" style="0" customWidth="1"/>
    <col min="2" max="2" width="9.57421875" style="0" customWidth="1"/>
    <col min="3" max="5" width="10.8515625" style="0" customWidth="1"/>
    <col min="6" max="6" width="9.7109375" style="0" customWidth="1"/>
    <col min="7" max="7" width="10.8515625" style="0" customWidth="1"/>
    <col min="8" max="9" width="9.7109375" style="0" customWidth="1"/>
    <col min="10" max="10" width="9.57421875" style="0" customWidth="1"/>
    <col min="11" max="11" width="10.8515625" style="0" customWidth="1"/>
    <col min="12" max="12" width="9.57421875" style="0" customWidth="1"/>
    <col min="13" max="13" width="9.7109375" style="0" customWidth="1"/>
    <col min="14" max="14" width="11.7109375" style="0" customWidth="1"/>
    <col min="15" max="15" width="9.28125" style="0" customWidth="1"/>
    <col min="16" max="17" width="8.7109375" style="0" customWidth="1"/>
    <col min="18" max="18" width="10.7109375" style="0" customWidth="1"/>
  </cols>
  <sheetData>
    <row r="1" spans="1:18" ht="12.75">
      <c r="A1" s="289" t="s">
        <v>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40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>
        <v>41670</v>
      </c>
      <c r="C5" s="18" t="s">
        <v>38</v>
      </c>
      <c r="D5" s="19">
        <v>41729</v>
      </c>
      <c r="E5" s="19">
        <v>41759</v>
      </c>
      <c r="F5" s="19">
        <v>41790</v>
      </c>
      <c r="G5" s="19">
        <v>41820</v>
      </c>
      <c r="H5" s="19">
        <v>41851</v>
      </c>
      <c r="I5" s="19">
        <v>41882</v>
      </c>
      <c r="J5" s="19">
        <v>41912</v>
      </c>
      <c r="K5" s="19">
        <v>41943</v>
      </c>
      <c r="L5" s="19">
        <v>41973</v>
      </c>
      <c r="M5" s="19">
        <v>42004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43">
        <v>23887.04</v>
      </c>
      <c r="C6" s="27">
        <v>11336.01</v>
      </c>
      <c r="D6" s="28">
        <v>11612.87</v>
      </c>
      <c r="E6" s="161">
        <v>19187.44</v>
      </c>
      <c r="F6" s="28">
        <v>36294.07</v>
      </c>
      <c r="G6" s="27">
        <v>42306.84</v>
      </c>
      <c r="H6" s="28">
        <v>59880.94</v>
      </c>
      <c r="I6" s="27">
        <v>56828.53</v>
      </c>
      <c r="J6" s="28">
        <v>65252.07</v>
      </c>
      <c r="K6" s="27">
        <v>68323.16</v>
      </c>
      <c r="L6" s="28">
        <v>48952.66</v>
      </c>
      <c r="M6" s="145">
        <v>69846.37</v>
      </c>
      <c r="N6" s="148">
        <f>SUM(B6:M6)</f>
        <v>513708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3">
        <v>0</v>
      </c>
      <c r="D7" s="7">
        <v>0</v>
      </c>
      <c r="E7" s="162">
        <v>0</v>
      </c>
      <c r="F7" s="7">
        <v>110</v>
      </c>
      <c r="G7" s="3">
        <v>0</v>
      </c>
      <c r="H7" s="7">
        <v>0</v>
      </c>
      <c r="I7" s="3">
        <v>200</v>
      </c>
      <c r="J7" s="7">
        <v>50</v>
      </c>
      <c r="K7" s="3">
        <v>0</v>
      </c>
      <c r="L7" s="7">
        <v>150</v>
      </c>
      <c r="M7" s="146">
        <v>0</v>
      </c>
      <c r="N7" s="149">
        <f>SUM(B7:M7)</f>
        <v>510</v>
      </c>
      <c r="O7" s="7"/>
      <c r="P7" s="7"/>
      <c r="Q7" s="7"/>
      <c r="R7" s="7"/>
    </row>
    <row r="8" spans="1:18" ht="12.75">
      <c r="A8" s="131" t="s">
        <v>2</v>
      </c>
      <c r="B8" s="2">
        <v>23887.04</v>
      </c>
      <c r="C8" s="3">
        <v>11336.01</v>
      </c>
      <c r="D8" s="7">
        <v>11612.87</v>
      </c>
      <c r="E8" s="160">
        <v>19187.44</v>
      </c>
      <c r="F8" s="7">
        <v>36184.07</v>
      </c>
      <c r="G8" s="3">
        <v>42306.84</v>
      </c>
      <c r="H8" s="7">
        <v>59880.94</v>
      </c>
      <c r="I8" s="3">
        <v>56628.53</v>
      </c>
      <c r="J8" s="7">
        <v>65202.07</v>
      </c>
      <c r="K8" s="3">
        <v>68323.16</v>
      </c>
      <c r="L8" s="7">
        <v>48802.66</v>
      </c>
      <c r="M8" s="146">
        <v>69846.37</v>
      </c>
      <c r="N8" s="149">
        <f>SUM(B8:M8)</f>
        <v>513198</v>
      </c>
      <c r="O8" s="7"/>
      <c r="P8" s="7"/>
      <c r="Q8" s="7"/>
      <c r="R8" s="7"/>
    </row>
    <row r="9" spans="1:18" ht="12.75">
      <c r="A9" s="131" t="s">
        <v>17</v>
      </c>
      <c r="B9" s="2">
        <v>0</v>
      </c>
      <c r="C9" s="3">
        <v>0</v>
      </c>
      <c r="D9" s="7">
        <v>0</v>
      </c>
      <c r="E9" s="162">
        <v>0</v>
      </c>
      <c r="F9" s="7">
        <v>0</v>
      </c>
      <c r="G9" s="3">
        <v>0</v>
      </c>
      <c r="H9" s="7">
        <v>0</v>
      </c>
      <c r="I9" s="3">
        <v>0</v>
      </c>
      <c r="J9" s="7">
        <v>0</v>
      </c>
      <c r="K9" s="3">
        <v>0</v>
      </c>
      <c r="L9" s="7">
        <v>0</v>
      </c>
      <c r="M9" s="146">
        <v>0</v>
      </c>
      <c r="N9" s="149">
        <f>SUM(B9:M9)</f>
        <v>0</v>
      </c>
      <c r="O9" s="7"/>
      <c r="P9" s="7"/>
      <c r="Q9" s="7"/>
      <c r="R9" s="7"/>
    </row>
    <row r="10" spans="1:18" ht="12.75">
      <c r="A10" s="132" t="s">
        <v>18</v>
      </c>
      <c r="B10" s="2">
        <v>0</v>
      </c>
      <c r="C10" s="3">
        <v>0</v>
      </c>
      <c r="D10" s="7">
        <v>0</v>
      </c>
      <c r="E10" s="162">
        <v>0</v>
      </c>
      <c r="F10" s="7">
        <v>0</v>
      </c>
      <c r="G10" s="3">
        <v>0</v>
      </c>
      <c r="H10" s="7">
        <v>0</v>
      </c>
      <c r="I10" s="3">
        <v>0</v>
      </c>
      <c r="J10" s="7">
        <v>0</v>
      </c>
      <c r="K10" s="3">
        <v>0</v>
      </c>
      <c r="L10" s="7">
        <v>0</v>
      </c>
      <c r="M10" s="146">
        <v>0</v>
      </c>
      <c r="N10" s="149">
        <f>SUM(B10:M10)</f>
        <v>0</v>
      </c>
      <c r="O10" s="7"/>
      <c r="P10" s="7"/>
      <c r="Q10" s="7"/>
      <c r="R10" s="7"/>
    </row>
    <row r="11" spans="1:18" ht="12.75">
      <c r="A11" s="132"/>
      <c r="B11" s="2"/>
      <c r="C11" s="3"/>
      <c r="D11" s="7"/>
      <c r="E11" s="160"/>
      <c r="F11" s="7"/>
      <c r="G11" s="3"/>
      <c r="H11" s="7"/>
      <c r="I11" s="3"/>
      <c r="J11" s="7"/>
      <c r="K11" s="3"/>
      <c r="L11" s="7"/>
      <c r="M11" s="146"/>
      <c r="N11" s="149"/>
      <c r="O11" s="7"/>
      <c r="P11" s="7"/>
      <c r="Q11" s="7"/>
      <c r="R11" s="7"/>
    </row>
    <row r="12" spans="1:18" ht="12.75">
      <c r="A12" s="133" t="s">
        <v>31</v>
      </c>
      <c r="B12" s="26">
        <v>459584.18</v>
      </c>
      <c r="C12" s="27">
        <v>461505.13</v>
      </c>
      <c r="D12" s="28">
        <v>460199.72</v>
      </c>
      <c r="E12" s="161">
        <v>465858.41</v>
      </c>
      <c r="F12" s="28">
        <v>459158.6</v>
      </c>
      <c r="G12" s="27">
        <v>458709.49</v>
      </c>
      <c r="H12" s="28">
        <v>504666.09</v>
      </c>
      <c r="I12" s="27">
        <v>458782.9</v>
      </c>
      <c r="J12" s="28">
        <v>564218.62</v>
      </c>
      <c r="K12" s="27">
        <v>458512</v>
      </c>
      <c r="L12" s="28">
        <v>527821.66</v>
      </c>
      <c r="M12" s="145">
        <v>480234.69</v>
      </c>
      <c r="N12" s="148">
        <f>SUM(B12:M12)</f>
        <v>5759251.49</v>
      </c>
      <c r="O12" s="28"/>
      <c r="P12" s="28"/>
      <c r="Q12" s="28"/>
      <c r="R12" s="28"/>
    </row>
    <row r="13" spans="1:18" ht="12.75">
      <c r="A13" s="134" t="s">
        <v>10</v>
      </c>
      <c r="B13" s="2">
        <v>459584.18</v>
      </c>
      <c r="C13" s="3">
        <v>461505.13</v>
      </c>
      <c r="D13" s="7">
        <v>460199.72</v>
      </c>
      <c r="E13" s="176">
        <v>465858.41</v>
      </c>
      <c r="F13" s="7">
        <v>459158.6</v>
      </c>
      <c r="G13" s="3">
        <v>458709.49</v>
      </c>
      <c r="H13" s="7">
        <v>504666.09</v>
      </c>
      <c r="I13" s="3">
        <v>458782.9</v>
      </c>
      <c r="J13" s="7">
        <v>564218.62</v>
      </c>
      <c r="K13" s="3">
        <v>458512</v>
      </c>
      <c r="L13" s="7">
        <v>527821.66</v>
      </c>
      <c r="M13" s="146">
        <v>480234.69</v>
      </c>
      <c r="N13" s="149">
        <f>SUM(B13:M13)</f>
        <v>5759251.49</v>
      </c>
      <c r="O13" s="7"/>
      <c r="P13" s="7"/>
      <c r="Q13" s="7"/>
      <c r="R13" s="7"/>
    </row>
    <row r="14" spans="1:18" ht="12.75">
      <c r="A14" s="134"/>
      <c r="B14" s="2"/>
      <c r="C14" s="3"/>
      <c r="D14" s="7"/>
      <c r="E14" s="160"/>
      <c r="F14" s="7"/>
      <c r="G14" s="3"/>
      <c r="H14" s="7"/>
      <c r="I14" s="3"/>
      <c r="J14" s="7"/>
      <c r="K14" s="3"/>
      <c r="L14" s="7"/>
      <c r="M14" s="146"/>
      <c r="N14" s="149"/>
      <c r="O14" s="7"/>
      <c r="P14" s="7"/>
      <c r="Q14" s="7"/>
      <c r="R14" s="7"/>
    </row>
    <row r="15" spans="1:18" ht="12.75">
      <c r="A15" s="134"/>
      <c r="B15" s="2"/>
      <c r="C15" s="3"/>
      <c r="D15" s="7"/>
      <c r="E15" s="160"/>
      <c r="F15" s="7"/>
      <c r="G15" s="3"/>
      <c r="H15" s="7"/>
      <c r="I15" s="3"/>
      <c r="J15" s="7"/>
      <c r="K15" s="3"/>
      <c r="L15" s="7"/>
      <c r="M15" s="146"/>
      <c r="N15" s="149"/>
      <c r="O15" s="7"/>
      <c r="P15" s="7"/>
      <c r="Q15" s="7"/>
      <c r="R15" s="7"/>
    </row>
    <row r="16" spans="1:18" ht="12.75">
      <c r="A16" s="133" t="s">
        <v>4</v>
      </c>
      <c r="B16" s="26">
        <v>569082.28</v>
      </c>
      <c r="C16" s="27">
        <v>601284.52</v>
      </c>
      <c r="D16" s="28">
        <v>586032.28</v>
      </c>
      <c r="E16" s="163">
        <v>628584.91</v>
      </c>
      <c r="F16" s="28">
        <v>679828.97</v>
      </c>
      <c r="G16" s="27">
        <v>657370.42</v>
      </c>
      <c r="H16" s="28">
        <v>642297.63</v>
      </c>
      <c r="I16" s="27">
        <v>586198.81</v>
      </c>
      <c r="J16" s="28">
        <v>613212.69</v>
      </c>
      <c r="K16" s="27">
        <v>536735.58</v>
      </c>
      <c r="L16" s="28">
        <v>575277.47</v>
      </c>
      <c r="M16" s="145">
        <v>727307.5</v>
      </c>
      <c r="N16" s="148">
        <f aca="true" t="shared" si="0" ref="N16:N24">SUM(B16:M16)</f>
        <v>7403213.06</v>
      </c>
      <c r="O16" s="28"/>
      <c r="P16" s="28"/>
      <c r="Q16" s="28"/>
      <c r="R16" s="28"/>
    </row>
    <row r="17" spans="1:18" ht="12.75">
      <c r="A17" s="134" t="s">
        <v>5</v>
      </c>
      <c r="B17" s="2">
        <v>456164.68</v>
      </c>
      <c r="C17" s="3">
        <v>466560.54</v>
      </c>
      <c r="D17" s="7">
        <v>429494.41</v>
      </c>
      <c r="E17" s="160">
        <v>462504.93</v>
      </c>
      <c r="F17" s="7">
        <v>537969.62</v>
      </c>
      <c r="G17" s="3">
        <v>495182.24</v>
      </c>
      <c r="H17" s="7">
        <v>400429.63</v>
      </c>
      <c r="I17" s="3">
        <v>444302.58</v>
      </c>
      <c r="J17" s="7">
        <v>420613.78</v>
      </c>
      <c r="K17" s="3">
        <v>403958.1</v>
      </c>
      <c r="L17" s="7">
        <v>427218.51</v>
      </c>
      <c r="M17" s="146">
        <v>508999.24</v>
      </c>
      <c r="N17" s="149">
        <f t="shared" si="0"/>
        <v>5453398.26</v>
      </c>
      <c r="O17" s="7"/>
      <c r="P17" s="7"/>
      <c r="Q17" s="7"/>
      <c r="R17" s="69"/>
    </row>
    <row r="18" spans="1:18" ht="12.75">
      <c r="A18" s="134" t="s">
        <v>37</v>
      </c>
      <c r="B18" s="2">
        <v>0</v>
      </c>
      <c r="C18" s="3">
        <v>0</v>
      </c>
      <c r="D18" s="7">
        <v>0</v>
      </c>
      <c r="E18" s="160">
        <v>0</v>
      </c>
      <c r="F18" s="7">
        <v>0</v>
      </c>
      <c r="G18" s="3">
        <v>0</v>
      </c>
      <c r="H18" s="7">
        <v>75000</v>
      </c>
      <c r="I18" s="3">
        <v>0</v>
      </c>
      <c r="J18" s="7">
        <v>0</v>
      </c>
      <c r="K18" s="3">
        <v>0</v>
      </c>
      <c r="L18" s="7">
        <v>0</v>
      </c>
      <c r="M18" s="146">
        <v>0</v>
      </c>
      <c r="N18" s="149">
        <f t="shared" si="0"/>
        <v>75000</v>
      </c>
      <c r="O18" s="7"/>
      <c r="P18" s="7"/>
      <c r="Q18" s="7"/>
      <c r="R18" s="69"/>
    </row>
    <row r="19" spans="1:18" ht="12.75">
      <c r="A19" s="134" t="s">
        <v>6</v>
      </c>
      <c r="B19" s="2">
        <v>78465.09</v>
      </c>
      <c r="C19" s="3">
        <v>88023.45</v>
      </c>
      <c r="D19" s="7">
        <v>99202.82</v>
      </c>
      <c r="E19" s="160">
        <v>93386.93</v>
      </c>
      <c r="F19" s="7">
        <v>89756.96</v>
      </c>
      <c r="G19" s="3">
        <v>124267.61</v>
      </c>
      <c r="H19" s="7">
        <v>102344.53</v>
      </c>
      <c r="I19" s="3">
        <v>107087.68</v>
      </c>
      <c r="J19" s="7">
        <v>128446.78</v>
      </c>
      <c r="K19" s="3">
        <v>84565.66</v>
      </c>
      <c r="L19" s="7">
        <v>98561.11</v>
      </c>
      <c r="M19" s="146">
        <v>145348.75</v>
      </c>
      <c r="N19" s="149">
        <f t="shared" si="0"/>
        <v>1239457.37</v>
      </c>
      <c r="O19" s="7"/>
      <c r="P19" s="7"/>
      <c r="Q19" s="7"/>
      <c r="R19" s="7"/>
    </row>
    <row r="20" spans="1:18" ht="12.75">
      <c r="A20" s="134" t="s">
        <v>7</v>
      </c>
      <c r="B20" s="2">
        <v>143.21</v>
      </c>
      <c r="C20" s="3">
        <v>0</v>
      </c>
      <c r="D20" s="7">
        <v>379.53</v>
      </c>
      <c r="E20" s="162">
        <v>0</v>
      </c>
      <c r="F20" s="7">
        <v>85.13</v>
      </c>
      <c r="G20" s="3">
        <v>20.91</v>
      </c>
      <c r="H20" s="7">
        <v>77.96</v>
      </c>
      <c r="I20" s="3">
        <v>0</v>
      </c>
      <c r="J20" s="7">
        <v>0</v>
      </c>
      <c r="K20" s="3">
        <v>53.81</v>
      </c>
      <c r="L20" s="7">
        <v>0</v>
      </c>
      <c r="M20" s="146">
        <v>281.95</v>
      </c>
      <c r="N20" s="149">
        <f t="shared" si="0"/>
        <v>1042.5</v>
      </c>
      <c r="O20" s="7"/>
      <c r="P20" s="7"/>
      <c r="Q20" s="7"/>
      <c r="R20" s="7"/>
    </row>
    <row r="21" spans="1:18" ht="12.75">
      <c r="A21" s="134" t="s">
        <v>8</v>
      </c>
      <c r="B21" s="2">
        <v>5367.95</v>
      </c>
      <c r="C21" s="3">
        <v>447.69</v>
      </c>
      <c r="D21" s="7">
        <v>7744.18</v>
      </c>
      <c r="E21" s="160">
        <v>2728.36</v>
      </c>
      <c r="F21" s="7">
        <v>3443.04</v>
      </c>
      <c r="G21" s="3">
        <v>4692.49</v>
      </c>
      <c r="H21" s="7">
        <v>1140.66</v>
      </c>
      <c r="I21" s="3">
        <v>1736.71</v>
      </c>
      <c r="J21" s="7">
        <v>2222.83</v>
      </c>
      <c r="K21" s="3">
        <v>0</v>
      </c>
      <c r="L21" s="7">
        <v>272.69</v>
      </c>
      <c r="M21" s="146">
        <v>992.18</v>
      </c>
      <c r="N21" s="149">
        <f t="shared" si="0"/>
        <v>30788.779999999995</v>
      </c>
      <c r="O21" s="7"/>
      <c r="P21" s="7"/>
      <c r="Q21" s="7"/>
      <c r="R21" s="7"/>
    </row>
    <row r="22" spans="1:18" ht="12.75">
      <c r="A22" s="134" t="s">
        <v>9</v>
      </c>
      <c r="B22" s="2">
        <v>28941.35</v>
      </c>
      <c r="C22" s="3">
        <v>28968</v>
      </c>
      <c r="D22" s="7">
        <v>29026.5</v>
      </c>
      <c r="E22" s="160">
        <v>28907.17</v>
      </c>
      <c r="F22" s="7">
        <v>29024.38</v>
      </c>
      <c r="G22" s="3">
        <v>27489.37</v>
      </c>
      <c r="H22" s="7">
        <v>28888.17</v>
      </c>
      <c r="I22" s="3">
        <v>28887.74</v>
      </c>
      <c r="J22" s="7">
        <v>29190.96</v>
      </c>
      <c r="K22" s="3">
        <v>28708.79</v>
      </c>
      <c r="L22" s="7">
        <v>28713.94</v>
      </c>
      <c r="M22" s="146">
        <v>28022.78</v>
      </c>
      <c r="N22" s="149">
        <f t="shared" si="0"/>
        <v>344769.15</v>
      </c>
      <c r="O22" s="7"/>
      <c r="P22" s="7"/>
      <c r="Q22" s="7"/>
      <c r="R22" s="7"/>
    </row>
    <row r="23" spans="1:18" ht="12.75">
      <c r="A23" s="134" t="s">
        <v>19</v>
      </c>
      <c r="B23" s="2">
        <v>0</v>
      </c>
      <c r="C23" s="3">
        <v>0</v>
      </c>
      <c r="D23" s="7">
        <v>0</v>
      </c>
      <c r="E23" s="162">
        <v>0</v>
      </c>
      <c r="F23" s="7">
        <v>0</v>
      </c>
      <c r="G23" s="3">
        <v>0</v>
      </c>
      <c r="H23" s="7">
        <v>0</v>
      </c>
      <c r="I23" s="3">
        <v>0</v>
      </c>
      <c r="J23" s="7">
        <v>0</v>
      </c>
      <c r="K23" s="3">
        <v>0</v>
      </c>
      <c r="L23" s="7">
        <v>0</v>
      </c>
      <c r="M23" s="146">
        <v>0</v>
      </c>
      <c r="N23" s="149">
        <f t="shared" si="0"/>
        <v>0</v>
      </c>
      <c r="O23" s="7"/>
      <c r="P23" s="7"/>
      <c r="Q23" s="7"/>
      <c r="R23" s="7"/>
    </row>
    <row r="24" spans="1:18" ht="12.75">
      <c r="A24" s="134" t="s">
        <v>32</v>
      </c>
      <c r="B24" s="2">
        <v>0</v>
      </c>
      <c r="C24" s="3">
        <v>17284.84</v>
      </c>
      <c r="D24" s="7">
        <v>20184.84</v>
      </c>
      <c r="E24" s="160">
        <v>41057.52</v>
      </c>
      <c r="F24" s="7">
        <v>19549.84</v>
      </c>
      <c r="G24" s="3">
        <v>5717.8</v>
      </c>
      <c r="H24" s="7">
        <v>34416.68</v>
      </c>
      <c r="I24" s="3">
        <v>4184.1</v>
      </c>
      <c r="J24" s="7">
        <v>32738.34</v>
      </c>
      <c r="K24" s="3">
        <v>19449.22</v>
      </c>
      <c r="L24" s="7">
        <v>20511.22</v>
      </c>
      <c r="M24" s="146">
        <v>43662.6</v>
      </c>
      <c r="N24" s="149">
        <f t="shared" si="0"/>
        <v>258757</v>
      </c>
      <c r="O24" s="7"/>
      <c r="P24" s="7"/>
      <c r="Q24" s="7"/>
      <c r="R24" s="7"/>
    </row>
    <row r="25" spans="1:18" ht="12.75">
      <c r="A25" s="134"/>
      <c r="B25" s="2"/>
      <c r="C25" s="3"/>
      <c r="D25" s="7"/>
      <c r="E25" s="160"/>
      <c r="F25" s="7"/>
      <c r="G25" s="3"/>
      <c r="H25" s="7"/>
      <c r="I25" s="3"/>
      <c r="J25" s="7"/>
      <c r="K25" s="3"/>
      <c r="L25" s="7"/>
      <c r="M25" s="146"/>
      <c r="N25" s="149"/>
      <c r="O25" s="7"/>
      <c r="P25" s="7"/>
      <c r="Q25" s="7"/>
      <c r="R25" s="7"/>
    </row>
    <row r="26" spans="1:18" ht="12.75">
      <c r="A26" s="134"/>
      <c r="B26" s="2"/>
      <c r="C26" s="3"/>
      <c r="D26" s="7"/>
      <c r="E26" s="160"/>
      <c r="F26" s="7"/>
      <c r="G26" s="3"/>
      <c r="H26" s="7"/>
      <c r="I26" s="3"/>
      <c r="J26" s="7"/>
      <c r="K26" s="3"/>
      <c r="L26" s="7"/>
      <c r="M26" s="146"/>
      <c r="N26" s="149"/>
      <c r="O26" s="7"/>
      <c r="P26" s="7"/>
      <c r="Q26" s="7"/>
      <c r="R26" s="7"/>
    </row>
    <row r="27" spans="1:18" ht="12.75">
      <c r="A27" s="133" t="s">
        <v>11</v>
      </c>
      <c r="B27" s="49">
        <v>-85611.06</v>
      </c>
      <c r="C27" s="174">
        <v>-128443.38</v>
      </c>
      <c r="D27" s="65">
        <v>-114219.69</v>
      </c>
      <c r="E27" s="164">
        <v>-143539.06</v>
      </c>
      <c r="F27" s="65">
        <v>-184376.3</v>
      </c>
      <c r="G27" s="50">
        <v>-156354.09</v>
      </c>
      <c r="H27" s="171">
        <v>-77750.6</v>
      </c>
      <c r="I27" s="169">
        <v>-70587.38</v>
      </c>
      <c r="J27" s="167">
        <v>16258</v>
      </c>
      <c r="K27" s="50">
        <v>-9900.42</v>
      </c>
      <c r="L27" s="167">
        <v>1496.85</v>
      </c>
      <c r="M27" s="147">
        <v>-177226.44</v>
      </c>
      <c r="N27" s="152">
        <f>SUM(B27:M27)</f>
        <v>-1130253.57</v>
      </c>
      <c r="O27" s="7"/>
      <c r="P27" s="65"/>
      <c r="Q27" s="65"/>
      <c r="R27" s="65"/>
    </row>
    <row r="28" spans="1:18" ht="13.5" thickBot="1">
      <c r="A28" s="134"/>
      <c r="B28" s="2"/>
      <c r="C28" s="3"/>
      <c r="D28" s="7"/>
      <c r="E28" s="160"/>
      <c r="F28" s="7"/>
      <c r="G28" s="3"/>
      <c r="H28" s="7"/>
      <c r="I28" s="3"/>
      <c r="J28" s="7"/>
      <c r="K28" s="3"/>
      <c r="L28" s="7"/>
      <c r="M28" s="146"/>
      <c r="N28" s="149"/>
      <c r="O28" s="7"/>
      <c r="P28" s="7"/>
      <c r="Q28" s="7"/>
      <c r="R28" s="7"/>
    </row>
    <row r="29" spans="1:18" ht="13.5" thickBot="1">
      <c r="A29" s="135" t="s">
        <v>24</v>
      </c>
      <c r="B29" s="157">
        <v>-85611.06</v>
      </c>
      <c r="C29" s="175">
        <v>-128443.38</v>
      </c>
      <c r="D29" s="36">
        <v>-114219.69</v>
      </c>
      <c r="E29" s="165">
        <v>-143539.06</v>
      </c>
      <c r="F29" s="37">
        <v>-184376.3</v>
      </c>
      <c r="G29" s="37">
        <v>-156354.09</v>
      </c>
      <c r="H29" s="172">
        <v>-77750.6</v>
      </c>
      <c r="I29" s="170">
        <v>-70587.38</v>
      </c>
      <c r="J29" s="168">
        <v>16258</v>
      </c>
      <c r="K29" s="37">
        <v>-9900.42</v>
      </c>
      <c r="L29" s="168">
        <v>1496.85</v>
      </c>
      <c r="M29" s="37">
        <v>-177226.44</v>
      </c>
      <c r="N29" s="153">
        <f>SUM(B29:M29)</f>
        <v>-1130253.57</v>
      </c>
      <c r="O29" s="140"/>
      <c r="P29" s="141"/>
      <c r="Q29" s="141"/>
      <c r="R29" s="141"/>
    </row>
    <row r="30" spans="1:18" ht="13.5" thickBot="1">
      <c r="A30" s="156"/>
      <c r="B30" s="142"/>
      <c r="E30" s="166"/>
      <c r="N30" s="142"/>
      <c r="O30" s="142"/>
      <c r="P30" s="142"/>
      <c r="Q30" s="142"/>
      <c r="R30" s="142"/>
    </row>
    <row r="31" spans="1:18" ht="13.5" thickBot="1">
      <c r="A31" s="136" t="s">
        <v>22</v>
      </c>
      <c r="B31" s="123">
        <v>0</v>
      </c>
      <c r="C31" s="123">
        <v>300431.53</v>
      </c>
      <c r="D31" s="123">
        <v>292674.95</v>
      </c>
      <c r="E31" s="124">
        <v>1045725.12</v>
      </c>
      <c r="F31" s="62">
        <v>482149.83</v>
      </c>
      <c r="G31" s="150">
        <v>0</v>
      </c>
      <c r="H31" s="62">
        <v>734701.45</v>
      </c>
      <c r="I31" s="123">
        <v>194000</v>
      </c>
      <c r="J31" s="123">
        <v>250000</v>
      </c>
      <c r="K31" s="123">
        <v>0</v>
      </c>
      <c r="L31" s="123">
        <v>0</v>
      </c>
      <c r="M31" s="173">
        <v>0</v>
      </c>
      <c r="N31" s="154">
        <f>SUM(B31:M31)</f>
        <v>3299682.88</v>
      </c>
      <c r="O31" s="143"/>
      <c r="P31" s="143"/>
      <c r="Q31" s="143"/>
      <c r="R31" s="144"/>
    </row>
    <row r="32" spans="1:18" ht="12.75">
      <c r="A32" s="126"/>
      <c r="B32" s="126"/>
      <c r="C32" s="127"/>
      <c r="D32" s="15"/>
      <c r="E32" s="15"/>
      <c r="F32" s="155"/>
      <c r="G32" s="15"/>
      <c r="O32" s="142"/>
      <c r="P32" s="142"/>
      <c r="Q32" s="142"/>
      <c r="R32" s="142"/>
    </row>
    <row r="33" spans="1:4" ht="12.75">
      <c r="A33" s="127"/>
      <c r="B33" s="128"/>
      <c r="C33" s="127"/>
      <c r="D33" s="1"/>
    </row>
    <row r="34" spans="1:3" ht="12.75">
      <c r="A34" s="129"/>
      <c r="B34" s="129"/>
      <c r="C34" s="129"/>
    </row>
    <row r="35" spans="1:3" ht="12.75">
      <c r="A35" s="127" t="s">
        <v>14</v>
      </c>
      <c r="B35" s="126"/>
      <c r="C35" s="126"/>
    </row>
    <row r="36" spans="1:3" ht="12.75">
      <c r="A36" s="129" t="s">
        <v>23</v>
      </c>
      <c r="B36" s="126"/>
      <c r="C36" s="126"/>
    </row>
    <row r="37" spans="1:3" ht="12.75">
      <c r="A37" s="126"/>
      <c r="B37" s="126"/>
      <c r="C37" s="126"/>
    </row>
    <row r="38" spans="1:3" ht="12.75">
      <c r="A38" s="126"/>
      <c r="B38" s="126"/>
      <c r="C38" s="126"/>
    </row>
    <row r="39" spans="1:3" ht="12.75">
      <c r="A39" s="126"/>
      <c r="B39" s="126"/>
      <c r="C39" s="126"/>
    </row>
  </sheetData>
  <sheetProtection/>
  <mergeCells count="2"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B5">
      <selection activeCell="J15" sqref="J15"/>
    </sheetView>
  </sheetViews>
  <sheetFormatPr defaultColWidth="9.140625" defaultRowHeight="12.75"/>
  <cols>
    <col min="1" max="1" width="20.7109375" style="0" customWidth="1"/>
    <col min="2" max="2" width="9.57421875" style="0" customWidth="1"/>
    <col min="3" max="5" width="10.8515625" style="0" customWidth="1"/>
    <col min="6" max="6" width="9.7109375" style="0" customWidth="1"/>
    <col min="7" max="7" width="10.8515625" style="0" customWidth="1"/>
    <col min="8" max="9" width="9.7109375" style="0" customWidth="1"/>
    <col min="10" max="10" width="9.57421875" style="0" customWidth="1"/>
    <col min="11" max="11" width="10.8515625" style="0" customWidth="1"/>
    <col min="12" max="12" width="9.57421875" style="0" customWidth="1"/>
    <col min="13" max="13" width="9.7109375" style="0" customWidth="1"/>
    <col min="14" max="14" width="11.7109375" style="0" customWidth="1"/>
    <col min="15" max="15" width="9.28125" style="0" customWidth="1"/>
    <col min="16" max="17" width="8.7109375" style="0" customWidth="1"/>
    <col min="18" max="18" width="10.7109375" style="0" customWidth="1"/>
  </cols>
  <sheetData>
    <row r="1" spans="1:18" ht="12.75">
      <c r="A1" s="289" t="s">
        <v>33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35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>
        <v>41305</v>
      </c>
      <c r="C5" s="18" t="s">
        <v>36</v>
      </c>
      <c r="D5" s="19">
        <v>41364</v>
      </c>
      <c r="E5" s="19">
        <v>41394</v>
      </c>
      <c r="F5" s="19">
        <v>41425</v>
      </c>
      <c r="G5" s="19">
        <v>41455</v>
      </c>
      <c r="H5" s="19">
        <v>41486</v>
      </c>
      <c r="I5" s="19">
        <v>41517</v>
      </c>
      <c r="J5" s="19">
        <v>41547</v>
      </c>
      <c r="K5" s="19">
        <v>41578</v>
      </c>
      <c r="L5" s="19">
        <v>41608</v>
      </c>
      <c r="M5" s="19">
        <v>41639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43">
        <v>14931.17</v>
      </c>
      <c r="C6" s="27">
        <v>9242.53</v>
      </c>
      <c r="D6" s="28">
        <v>12104.02</v>
      </c>
      <c r="E6" s="161">
        <v>26302.16</v>
      </c>
      <c r="F6" s="28">
        <v>11175.54</v>
      </c>
      <c r="G6" s="27">
        <v>11965.06</v>
      </c>
      <c r="H6" s="28">
        <v>256155.76</v>
      </c>
      <c r="I6" s="27">
        <v>15869.83</v>
      </c>
      <c r="J6" s="28">
        <v>13543.66</v>
      </c>
      <c r="K6" s="27">
        <v>14028.54</v>
      </c>
      <c r="L6" s="28">
        <v>10782.57</v>
      </c>
      <c r="M6" s="145">
        <v>10986.95</v>
      </c>
      <c r="N6" s="148">
        <f>SUM(B6:M6)</f>
        <v>407087.79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3">
        <v>0</v>
      </c>
      <c r="D7" s="7">
        <v>0</v>
      </c>
      <c r="E7" s="162">
        <v>10950</v>
      </c>
      <c r="F7" s="7">
        <v>0</v>
      </c>
      <c r="G7" s="3">
        <v>0</v>
      </c>
      <c r="H7" s="7">
        <v>0</v>
      </c>
      <c r="I7" s="3">
        <v>0</v>
      </c>
      <c r="J7" s="7">
        <v>0</v>
      </c>
      <c r="K7" s="3">
        <v>0</v>
      </c>
      <c r="L7" s="7">
        <v>0</v>
      </c>
      <c r="M7" s="146">
        <v>0</v>
      </c>
      <c r="N7" s="149">
        <f>SUM(B7:M7)</f>
        <v>10950</v>
      </c>
      <c r="O7" s="7"/>
      <c r="P7" s="7"/>
      <c r="Q7" s="7"/>
      <c r="R7" s="7"/>
    </row>
    <row r="8" spans="1:18" ht="12.75">
      <c r="A8" s="131" t="s">
        <v>2</v>
      </c>
      <c r="B8" s="2">
        <v>14931.17</v>
      </c>
      <c r="C8" s="3">
        <v>9242.53</v>
      </c>
      <c r="D8" s="7">
        <v>12104.02</v>
      </c>
      <c r="E8" s="160">
        <v>15352.16</v>
      </c>
      <c r="F8" s="7">
        <v>11175.54</v>
      </c>
      <c r="G8" s="3">
        <v>11965.06</v>
      </c>
      <c r="H8" s="7">
        <v>17975.54</v>
      </c>
      <c r="I8" s="3">
        <v>15869.83</v>
      </c>
      <c r="J8" s="7">
        <v>13543.66</v>
      </c>
      <c r="K8" s="3">
        <v>14028.54</v>
      </c>
      <c r="L8" s="7">
        <v>10782.57</v>
      </c>
      <c r="M8" s="146">
        <v>10986.95</v>
      </c>
      <c r="N8" s="149">
        <f>SUM(B8:M8)</f>
        <v>157957.57000000004</v>
      </c>
      <c r="O8" s="7"/>
      <c r="P8" s="7"/>
      <c r="Q8" s="7"/>
      <c r="R8" s="7"/>
    </row>
    <row r="9" spans="1:18" ht="12.75">
      <c r="A9" s="131" t="s">
        <v>17</v>
      </c>
      <c r="B9" s="2">
        <v>0</v>
      </c>
      <c r="C9" s="3">
        <v>0</v>
      </c>
      <c r="D9" s="7">
        <v>0</v>
      </c>
      <c r="E9" s="162">
        <v>0</v>
      </c>
      <c r="F9" s="7">
        <v>0</v>
      </c>
      <c r="G9" s="3">
        <v>0</v>
      </c>
      <c r="H9" s="7">
        <v>238180.22</v>
      </c>
      <c r="I9" s="3">
        <v>0</v>
      </c>
      <c r="J9" s="7">
        <v>0</v>
      </c>
      <c r="K9" s="3">
        <v>0</v>
      </c>
      <c r="L9" s="7">
        <v>0</v>
      </c>
      <c r="M9" s="146">
        <v>0</v>
      </c>
      <c r="N9" s="149">
        <f>SUM(B9:M9)</f>
        <v>238180.22</v>
      </c>
      <c r="O9" s="7"/>
      <c r="P9" s="7"/>
      <c r="Q9" s="7"/>
      <c r="R9" s="7"/>
    </row>
    <row r="10" spans="1:18" ht="12.75">
      <c r="A10" s="132" t="s">
        <v>18</v>
      </c>
      <c r="B10" s="2">
        <v>0</v>
      </c>
      <c r="C10" s="3">
        <v>0</v>
      </c>
      <c r="D10" s="7">
        <v>0</v>
      </c>
      <c r="E10" s="162">
        <v>0</v>
      </c>
      <c r="F10" s="7">
        <v>0</v>
      </c>
      <c r="G10" s="3">
        <v>0</v>
      </c>
      <c r="H10" s="7">
        <v>0</v>
      </c>
      <c r="I10" s="3">
        <v>0</v>
      </c>
      <c r="J10" s="7">
        <v>0</v>
      </c>
      <c r="K10" s="3">
        <v>0</v>
      </c>
      <c r="L10" s="7">
        <v>0</v>
      </c>
      <c r="M10" s="146">
        <v>0</v>
      </c>
      <c r="N10" s="149">
        <f>SUM(B10:M10)</f>
        <v>0</v>
      </c>
      <c r="O10" s="7"/>
      <c r="P10" s="7"/>
      <c r="Q10" s="7"/>
      <c r="R10" s="7"/>
    </row>
    <row r="11" spans="1:18" ht="12.75">
      <c r="A11" s="132"/>
      <c r="B11" s="2"/>
      <c r="C11" s="3"/>
      <c r="D11" s="7"/>
      <c r="E11" s="160"/>
      <c r="F11" s="7"/>
      <c r="G11" s="3"/>
      <c r="H11" s="7"/>
      <c r="I11" s="3"/>
      <c r="J11" s="7"/>
      <c r="K11" s="3"/>
      <c r="L11" s="7"/>
      <c r="M11" s="146"/>
      <c r="N11" s="149"/>
      <c r="O11" s="7"/>
      <c r="P11" s="7"/>
      <c r="Q11" s="7"/>
      <c r="R11" s="7"/>
    </row>
    <row r="12" spans="1:18" ht="12.75">
      <c r="A12" s="133" t="s">
        <v>31</v>
      </c>
      <c r="B12" s="26">
        <v>1290.38</v>
      </c>
      <c r="C12" s="27">
        <v>917978</v>
      </c>
      <c r="D12" s="28">
        <v>472312.61</v>
      </c>
      <c r="E12" s="161">
        <v>459526.67</v>
      </c>
      <c r="F12" s="28">
        <v>482828.62</v>
      </c>
      <c r="G12" s="27">
        <v>1300</v>
      </c>
      <c r="H12" s="28">
        <v>934866.65</v>
      </c>
      <c r="I12" s="27">
        <v>458756</v>
      </c>
      <c r="J12" s="28">
        <v>458709.5</v>
      </c>
      <c r="K12" s="27">
        <v>458717.03</v>
      </c>
      <c r="L12" s="28">
        <v>458899.82</v>
      </c>
      <c r="M12" s="145">
        <v>477106.61</v>
      </c>
      <c r="N12" s="148">
        <f>SUM(B12:M12)</f>
        <v>5582291.890000001</v>
      </c>
      <c r="O12" s="28"/>
      <c r="P12" s="28"/>
      <c r="Q12" s="28"/>
      <c r="R12" s="28"/>
    </row>
    <row r="13" spans="1:18" ht="12.75">
      <c r="A13" s="134" t="s">
        <v>10</v>
      </c>
      <c r="B13" s="2">
        <v>1290.38</v>
      </c>
      <c r="C13" s="3">
        <v>917978</v>
      </c>
      <c r="D13" s="7">
        <v>472312.61</v>
      </c>
      <c r="E13" s="160">
        <v>459526.67</v>
      </c>
      <c r="F13" s="7">
        <v>482828.62</v>
      </c>
      <c r="G13" s="3">
        <v>1300</v>
      </c>
      <c r="H13" s="7">
        <v>934866.65</v>
      </c>
      <c r="I13" s="3">
        <v>458756</v>
      </c>
      <c r="J13" s="7">
        <v>458709.5</v>
      </c>
      <c r="K13" s="3">
        <v>458717.03</v>
      </c>
      <c r="L13" s="7">
        <v>458899.82</v>
      </c>
      <c r="M13" s="146">
        <v>477106.61</v>
      </c>
      <c r="N13" s="149">
        <f>SUM(B13:M13)</f>
        <v>5582291.890000001</v>
      </c>
      <c r="O13" s="7"/>
      <c r="P13" s="7"/>
      <c r="Q13" s="7"/>
      <c r="R13" s="7"/>
    </row>
    <row r="14" spans="1:18" ht="12.75">
      <c r="A14" s="134"/>
      <c r="B14" s="2"/>
      <c r="C14" s="3"/>
      <c r="D14" s="7"/>
      <c r="E14" s="160"/>
      <c r="F14" s="7"/>
      <c r="G14" s="3"/>
      <c r="H14" s="7"/>
      <c r="I14" s="3"/>
      <c r="J14" s="7"/>
      <c r="K14" s="3"/>
      <c r="L14" s="7"/>
      <c r="M14" s="146"/>
      <c r="N14" s="149"/>
      <c r="O14" s="7"/>
      <c r="P14" s="7"/>
      <c r="Q14" s="7"/>
      <c r="R14" s="7"/>
    </row>
    <row r="15" spans="1:18" ht="12.75">
      <c r="A15" s="134"/>
      <c r="B15" s="2"/>
      <c r="C15" s="3"/>
      <c r="D15" s="7"/>
      <c r="E15" s="160"/>
      <c r="F15" s="7"/>
      <c r="G15" s="3"/>
      <c r="H15" s="7"/>
      <c r="I15" s="3"/>
      <c r="J15" s="7"/>
      <c r="K15" s="3"/>
      <c r="L15" s="7"/>
      <c r="M15" s="146"/>
      <c r="N15" s="149"/>
      <c r="O15" s="7"/>
      <c r="P15" s="7"/>
      <c r="Q15" s="7"/>
      <c r="R15" s="7"/>
    </row>
    <row r="16" spans="1:18" ht="12.75">
      <c r="A16" s="133" t="s">
        <v>4</v>
      </c>
      <c r="B16" s="26">
        <f>SUM(B17:B25)</f>
        <v>751772.23</v>
      </c>
      <c r="C16" s="27">
        <v>474789.84</v>
      </c>
      <c r="D16" s="28">
        <v>632896.66</v>
      </c>
      <c r="E16" s="163">
        <v>602338.63</v>
      </c>
      <c r="F16" s="28">
        <v>582724.71</v>
      </c>
      <c r="G16" s="27">
        <v>576293.49</v>
      </c>
      <c r="H16" s="28">
        <v>674962.97</v>
      </c>
      <c r="I16" s="27">
        <v>669295.29</v>
      </c>
      <c r="J16" s="28">
        <v>557137.64</v>
      </c>
      <c r="K16" s="27">
        <v>691463.69</v>
      </c>
      <c r="L16" s="28">
        <v>738828</v>
      </c>
      <c r="M16" s="145">
        <v>750505.56</v>
      </c>
      <c r="N16" s="148">
        <f aca="true" t="shared" si="0" ref="N16:N24">SUM(B16:M16)</f>
        <v>7703008.709999999</v>
      </c>
      <c r="O16" s="28"/>
      <c r="P16" s="28"/>
      <c r="Q16" s="28"/>
      <c r="R16" s="28"/>
    </row>
    <row r="17" spans="1:18" ht="12.75">
      <c r="A17" s="134" t="s">
        <v>5</v>
      </c>
      <c r="B17" s="2">
        <v>352766.76</v>
      </c>
      <c r="C17" s="3">
        <v>371497.08</v>
      </c>
      <c r="D17" s="7">
        <v>351139.83</v>
      </c>
      <c r="E17" s="160">
        <v>346400.64</v>
      </c>
      <c r="F17" s="7">
        <v>394889.86</v>
      </c>
      <c r="G17" s="3">
        <v>396295.68</v>
      </c>
      <c r="H17" s="7">
        <v>356550.69</v>
      </c>
      <c r="I17" s="3">
        <v>427211.01</v>
      </c>
      <c r="J17" s="7">
        <v>402968.17</v>
      </c>
      <c r="K17" s="3">
        <v>450228.27</v>
      </c>
      <c r="L17" s="7">
        <v>512681.9</v>
      </c>
      <c r="M17" s="146">
        <v>504518.47</v>
      </c>
      <c r="N17" s="149">
        <f t="shared" si="0"/>
        <v>4867148.359999999</v>
      </c>
      <c r="O17" s="7"/>
      <c r="P17" s="7"/>
      <c r="Q17" s="7"/>
      <c r="R17" s="69"/>
    </row>
    <row r="18" spans="1:18" ht="12.75">
      <c r="A18" s="134" t="s">
        <v>37</v>
      </c>
      <c r="B18" s="2">
        <v>0</v>
      </c>
      <c r="C18" s="3">
        <v>0</v>
      </c>
      <c r="D18" s="7">
        <v>0</v>
      </c>
      <c r="E18" s="160">
        <v>0</v>
      </c>
      <c r="F18" s="7">
        <v>0</v>
      </c>
      <c r="G18" s="3">
        <v>0</v>
      </c>
      <c r="H18" s="7">
        <v>0</v>
      </c>
      <c r="I18" s="3">
        <v>0</v>
      </c>
      <c r="J18" s="7">
        <v>0</v>
      </c>
      <c r="K18" s="3">
        <v>0</v>
      </c>
      <c r="L18" s="7">
        <v>776152</v>
      </c>
      <c r="M18" s="146">
        <v>0</v>
      </c>
      <c r="N18" s="149">
        <f>SUM(B18:M18)</f>
        <v>776152</v>
      </c>
      <c r="O18" s="7"/>
      <c r="P18" s="7"/>
      <c r="Q18" s="7"/>
      <c r="R18" s="69"/>
    </row>
    <row r="19" spans="1:18" ht="12.75">
      <c r="A19" s="134" t="s">
        <v>6</v>
      </c>
      <c r="B19" s="2">
        <v>58632.59</v>
      </c>
      <c r="C19" s="3">
        <v>62962.13</v>
      </c>
      <c r="D19" s="7">
        <v>85108.62</v>
      </c>
      <c r="E19" s="160">
        <v>100630.49</v>
      </c>
      <c r="F19" s="7">
        <v>104901.17</v>
      </c>
      <c r="G19" s="3">
        <v>92903.27</v>
      </c>
      <c r="H19" s="7">
        <v>117016.64</v>
      </c>
      <c r="I19" s="3">
        <v>168137.03</v>
      </c>
      <c r="J19" s="7">
        <v>92617.56</v>
      </c>
      <c r="K19" s="3">
        <v>120387.33</v>
      </c>
      <c r="L19" s="7">
        <v>-598137.51</v>
      </c>
      <c r="M19" s="146">
        <v>178942.15</v>
      </c>
      <c r="N19" s="149">
        <f t="shared" si="0"/>
        <v>584101.47</v>
      </c>
      <c r="O19" s="7"/>
      <c r="P19" s="7"/>
      <c r="Q19" s="7"/>
      <c r="R19" s="7"/>
    </row>
    <row r="20" spans="1:18" ht="12.75">
      <c r="A20" s="134" t="s">
        <v>7</v>
      </c>
      <c r="B20" s="2">
        <v>0</v>
      </c>
      <c r="C20" s="3">
        <v>3.51</v>
      </c>
      <c r="D20" s="7">
        <v>0</v>
      </c>
      <c r="E20" s="162">
        <v>0</v>
      </c>
      <c r="F20" s="7">
        <v>509.83</v>
      </c>
      <c r="G20" s="3">
        <v>0</v>
      </c>
      <c r="H20" s="7">
        <v>877.69</v>
      </c>
      <c r="I20" s="3">
        <v>765.11</v>
      </c>
      <c r="J20" s="7">
        <v>35.49</v>
      </c>
      <c r="K20" s="3">
        <v>79.38</v>
      </c>
      <c r="L20" s="7">
        <v>14.28</v>
      </c>
      <c r="M20" s="146">
        <v>0</v>
      </c>
      <c r="N20" s="149">
        <f t="shared" si="0"/>
        <v>2285.2900000000004</v>
      </c>
      <c r="O20" s="7"/>
      <c r="P20" s="7"/>
      <c r="Q20" s="7"/>
      <c r="R20" s="7"/>
    </row>
    <row r="21" spans="1:18" ht="12.75">
      <c r="A21" s="134" t="s">
        <v>8</v>
      </c>
      <c r="B21" s="2">
        <v>5450.6</v>
      </c>
      <c r="C21" s="3">
        <v>0</v>
      </c>
      <c r="D21" s="7">
        <v>1313.69</v>
      </c>
      <c r="E21" s="160">
        <v>2810.17</v>
      </c>
      <c r="F21" s="7">
        <v>6213.68</v>
      </c>
      <c r="G21" s="3">
        <v>32.76</v>
      </c>
      <c r="H21" s="7">
        <v>3027.11</v>
      </c>
      <c r="I21" s="3">
        <v>0</v>
      </c>
      <c r="J21" s="7">
        <v>1023.4</v>
      </c>
      <c r="K21" s="3">
        <v>90</v>
      </c>
      <c r="L21" s="7">
        <v>0</v>
      </c>
      <c r="M21" s="146">
        <v>597.57</v>
      </c>
      <c r="N21" s="149">
        <f t="shared" si="0"/>
        <v>20558.980000000003</v>
      </c>
      <c r="O21" s="7"/>
      <c r="P21" s="7"/>
      <c r="Q21" s="7"/>
      <c r="R21" s="7"/>
    </row>
    <row r="22" spans="1:18" ht="12.75">
      <c r="A22" s="134" t="s">
        <v>9</v>
      </c>
      <c r="B22" s="2">
        <v>28535.75</v>
      </c>
      <c r="C22" s="3">
        <v>28927.13</v>
      </c>
      <c r="D22" s="7">
        <v>28927.13</v>
      </c>
      <c r="E22" s="160">
        <v>29465.77</v>
      </c>
      <c r="F22" s="7">
        <v>29465.77</v>
      </c>
      <c r="G22" s="3">
        <v>28155.24</v>
      </c>
      <c r="H22" s="7">
        <v>29237.47</v>
      </c>
      <c r="I22" s="3">
        <v>29447.98</v>
      </c>
      <c r="J22" s="7">
        <v>29398.18</v>
      </c>
      <c r="K22" s="3">
        <v>29322.34</v>
      </c>
      <c r="L22" s="7">
        <v>29366.64</v>
      </c>
      <c r="M22" s="146">
        <v>28941.35</v>
      </c>
      <c r="N22" s="149">
        <f t="shared" si="0"/>
        <v>349190.75</v>
      </c>
      <c r="O22" s="7"/>
      <c r="P22" s="7"/>
      <c r="Q22" s="7"/>
      <c r="R22" s="7"/>
    </row>
    <row r="23" spans="1:18" ht="12.75">
      <c r="A23" s="134" t="s">
        <v>19</v>
      </c>
      <c r="B23" s="2">
        <v>0</v>
      </c>
      <c r="C23" s="3">
        <v>0</v>
      </c>
      <c r="D23" s="7">
        <v>0</v>
      </c>
      <c r="E23" s="162">
        <v>0</v>
      </c>
      <c r="F23" s="7">
        <v>0</v>
      </c>
      <c r="G23" s="3">
        <v>0</v>
      </c>
      <c r="H23" s="7">
        <v>0</v>
      </c>
      <c r="I23" s="3">
        <v>0</v>
      </c>
      <c r="J23" s="7">
        <v>0</v>
      </c>
      <c r="K23" s="3">
        <v>0</v>
      </c>
      <c r="L23" s="7">
        <v>0</v>
      </c>
      <c r="M23" s="146">
        <v>0</v>
      </c>
      <c r="N23" s="149">
        <f t="shared" si="0"/>
        <v>0</v>
      </c>
      <c r="O23" s="7"/>
      <c r="P23" s="7"/>
      <c r="Q23" s="7"/>
      <c r="R23" s="7"/>
    </row>
    <row r="24" spans="1:18" ht="12.75">
      <c r="A24" s="134" t="s">
        <v>32</v>
      </c>
      <c r="B24" s="2">
        <v>306386.53</v>
      </c>
      <c r="C24" s="3">
        <v>11399.99</v>
      </c>
      <c r="D24" s="7">
        <v>166407.39</v>
      </c>
      <c r="E24" s="160">
        <v>123031.56</v>
      </c>
      <c r="F24" s="7">
        <v>46744.4</v>
      </c>
      <c r="G24" s="3">
        <v>58906.54</v>
      </c>
      <c r="H24" s="7">
        <v>168253.37</v>
      </c>
      <c r="I24" s="3">
        <v>43734.16</v>
      </c>
      <c r="J24" s="7">
        <v>31094.84</v>
      </c>
      <c r="K24" s="3">
        <v>91356.37</v>
      </c>
      <c r="L24" s="7">
        <v>18750.69</v>
      </c>
      <c r="M24" s="146">
        <v>37506.02</v>
      </c>
      <c r="N24" s="149">
        <f t="shared" si="0"/>
        <v>1103571.86</v>
      </c>
      <c r="O24" s="7"/>
      <c r="P24" s="7"/>
      <c r="Q24" s="7"/>
      <c r="R24" s="7"/>
    </row>
    <row r="25" spans="1:18" ht="12.75">
      <c r="A25" s="134"/>
      <c r="B25" s="2"/>
      <c r="C25" s="3"/>
      <c r="D25" s="7"/>
      <c r="E25" s="160"/>
      <c r="F25" s="7"/>
      <c r="G25" s="3"/>
      <c r="H25" s="7"/>
      <c r="I25" s="3"/>
      <c r="J25" s="7"/>
      <c r="K25" s="3"/>
      <c r="L25" s="7"/>
      <c r="M25" s="146"/>
      <c r="N25" s="149"/>
      <c r="O25" s="7"/>
      <c r="P25" s="7"/>
      <c r="Q25" s="7"/>
      <c r="R25" s="7"/>
    </row>
    <row r="26" spans="1:18" ht="12.75">
      <c r="A26" s="134"/>
      <c r="B26" s="2"/>
      <c r="C26" s="3"/>
      <c r="D26" s="7"/>
      <c r="E26" s="160"/>
      <c r="F26" s="7"/>
      <c r="G26" s="3"/>
      <c r="H26" s="7"/>
      <c r="I26" s="3"/>
      <c r="J26" s="7"/>
      <c r="K26" s="3"/>
      <c r="L26" s="7"/>
      <c r="M26" s="146"/>
      <c r="N26" s="149"/>
      <c r="O26" s="7"/>
      <c r="P26" s="7"/>
      <c r="Q26" s="7"/>
      <c r="R26" s="7"/>
    </row>
    <row r="27" spans="1:18" ht="12.75">
      <c r="A27" s="133" t="s">
        <v>11</v>
      </c>
      <c r="B27" s="49">
        <v>-735550.68</v>
      </c>
      <c r="C27" s="158">
        <v>452430.69</v>
      </c>
      <c r="D27" s="65">
        <v>-148480.03</v>
      </c>
      <c r="E27" s="164">
        <v>-116509.8</v>
      </c>
      <c r="F27" s="65">
        <v>-88720.55</v>
      </c>
      <c r="G27" s="50">
        <v>-563028.43</v>
      </c>
      <c r="H27" s="167">
        <v>516059.44</v>
      </c>
      <c r="I27" s="169">
        <v>-194669.49</v>
      </c>
      <c r="J27" s="65">
        <v>-84884.48</v>
      </c>
      <c r="K27" s="50">
        <v>-218718.12</v>
      </c>
      <c r="L27" s="171">
        <v>-269145.61</v>
      </c>
      <c r="M27" s="147">
        <v>-262412</v>
      </c>
      <c r="N27" s="152">
        <f>SUM(B27:M27)</f>
        <v>-1713629.06</v>
      </c>
      <c r="O27" s="7"/>
      <c r="P27" s="65"/>
      <c r="Q27" s="65"/>
      <c r="R27" s="65"/>
    </row>
    <row r="28" spans="1:18" ht="13.5" thickBot="1">
      <c r="A28" s="134"/>
      <c r="B28" s="2"/>
      <c r="C28" s="3"/>
      <c r="D28" s="7"/>
      <c r="E28" s="160"/>
      <c r="F28" s="7"/>
      <c r="G28" s="3"/>
      <c r="H28" s="7"/>
      <c r="I28" s="3"/>
      <c r="J28" s="7"/>
      <c r="K28" s="3"/>
      <c r="L28" s="7"/>
      <c r="M28" s="146"/>
      <c r="N28" s="149"/>
      <c r="O28" s="7"/>
      <c r="P28" s="7"/>
      <c r="Q28" s="7"/>
      <c r="R28" s="7"/>
    </row>
    <row r="29" spans="1:18" ht="13.5" thickBot="1">
      <c r="A29" s="135" t="s">
        <v>24</v>
      </c>
      <c r="B29" s="157">
        <v>-735550.68</v>
      </c>
      <c r="C29" s="159">
        <v>452430.69</v>
      </c>
      <c r="D29" s="36">
        <v>-148480.03</v>
      </c>
      <c r="E29" s="165">
        <v>-116509.8</v>
      </c>
      <c r="F29" s="37">
        <v>-88720.55</v>
      </c>
      <c r="G29" s="37">
        <v>-563028.43</v>
      </c>
      <c r="H29" s="168">
        <v>516059.44</v>
      </c>
      <c r="I29" s="170">
        <v>-194669.46</v>
      </c>
      <c r="J29" s="37">
        <v>-84884.48</v>
      </c>
      <c r="K29" s="37">
        <v>-218718.12</v>
      </c>
      <c r="L29" s="172">
        <v>-269145.61</v>
      </c>
      <c r="M29" s="37">
        <v>-262412</v>
      </c>
      <c r="N29" s="153">
        <f>SUM(B29:M29)</f>
        <v>-1713629.0300000003</v>
      </c>
      <c r="O29" s="140"/>
      <c r="P29" s="141"/>
      <c r="Q29" s="141"/>
      <c r="R29" s="141"/>
    </row>
    <row r="30" spans="1:18" ht="13.5" thickBot="1">
      <c r="A30" s="156"/>
      <c r="B30" s="142"/>
      <c r="E30" s="166"/>
      <c r="N30" s="142"/>
      <c r="O30" s="142"/>
      <c r="P30" s="142"/>
      <c r="Q30" s="142"/>
      <c r="R30" s="142"/>
    </row>
    <row r="31" spans="1:18" ht="13.5" thickBot="1">
      <c r="A31" s="136" t="s">
        <v>22</v>
      </c>
      <c r="B31" s="123">
        <v>380953.4</v>
      </c>
      <c r="C31" s="123">
        <v>0</v>
      </c>
      <c r="D31" s="123">
        <v>150000</v>
      </c>
      <c r="E31" s="124">
        <v>72330.14</v>
      </c>
      <c r="F31" s="62">
        <v>851448.93</v>
      </c>
      <c r="G31" s="150">
        <v>0</v>
      </c>
      <c r="H31" s="62">
        <v>2631501.07</v>
      </c>
      <c r="I31" s="123">
        <v>0</v>
      </c>
      <c r="J31" s="123">
        <v>694919.02</v>
      </c>
      <c r="K31" s="123">
        <v>0</v>
      </c>
      <c r="L31" s="123">
        <v>348575.04</v>
      </c>
      <c r="M31" s="173">
        <v>300000</v>
      </c>
      <c r="N31" s="154">
        <f>SUM(B31:M31)</f>
        <v>5429727.600000001</v>
      </c>
      <c r="O31" s="143"/>
      <c r="P31" s="143"/>
      <c r="Q31" s="143"/>
      <c r="R31" s="144"/>
    </row>
    <row r="32" spans="1:18" ht="12.75">
      <c r="A32" s="126"/>
      <c r="B32" s="126"/>
      <c r="C32" s="127"/>
      <c r="D32" s="15"/>
      <c r="E32" s="15"/>
      <c r="F32" s="155"/>
      <c r="G32" s="15"/>
      <c r="O32" s="142"/>
      <c r="P32" s="142"/>
      <c r="Q32" s="142"/>
      <c r="R32" s="142"/>
    </row>
    <row r="33" spans="1:4" ht="12.75">
      <c r="A33" s="127"/>
      <c r="B33" s="128"/>
      <c r="C33" s="127"/>
      <c r="D33" s="1"/>
    </row>
    <row r="34" spans="1:3" ht="12.75">
      <c r="A34" s="129"/>
      <c r="B34" s="129"/>
      <c r="C34" s="129"/>
    </row>
    <row r="35" spans="1:3" ht="12.75">
      <c r="A35" s="127" t="s">
        <v>14</v>
      </c>
      <c r="B35" s="126"/>
      <c r="C35" s="126"/>
    </row>
    <row r="36" spans="1:3" ht="12.75">
      <c r="A36" s="129" t="s">
        <v>23</v>
      </c>
      <c r="B36" s="126"/>
      <c r="C36" s="126"/>
    </row>
    <row r="37" spans="1:3" ht="12.75">
      <c r="A37" s="126"/>
      <c r="B37" s="126"/>
      <c r="C37" s="126"/>
    </row>
    <row r="38" spans="1:3" ht="12.75">
      <c r="A38" s="126"/>
      <c r="B38" s="126"/>
      <c r="C38" s="126"/>
    </row>
    <row r="39" spans="1:3" ht="12.75">
      <c r="A39" s="126"/>
      <c r="B39" s="126"/>
      <c r="C39" s="126"/>
    </row>
  </sheetData>
  <sheetProtection/>
  <mergeCells count="2"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B10">
      <selection activeCell="B35" sqref="B35"/>
    </sheetView>
  </sheetViews>
  <sheetFormatPr defaultColWidth="9.140625" defaultRowHeight="12.75"/>
  <cols>
    <col min="1" max="1" width="20.7109375" style="0" customWidth="1"/>
    <col min="2" max="2" width="9.00390625" style="0" customWidth="1"/>
    <col min="3" max="5" width="10.8515625" style="0" customWidth="1"/>
    <col min="6" max="6" width="9.7109375" style="0" customWidth="1"/>
    <col min="7" max="7" width="10.8515625" style="0" customWidth="1"/>
    <col min="8" max="9" width="9.7109375" style="0" customWidth="1"/>
    <col min="10" max="10" width="9.57421875" style="0" customWidth="1"/>
    <col min="11" max="11" width="10.8515625" style="0" customWidth="1"/>
    <col min="12" max="12" width="9.57421875" style="0" customWidth="1"/>
    <col min="13" max="13" width="9.7109375" style="0" customWidth="1"/>
    <col min="14" max="14" width="11.7109375" style="0" customWidth="1"/>
    <col min="15" max="15" width="9.28125" style="0" customWidth="1"/>
    <col min="16" max="17" width="8.7109375" style="0" customWidth="1"/>
    <col min="18" max="18" width="10.7109375" style="0" customWidth="1"/>
  </cols>
  <sheetData>
    <row r="1" spans="1:18" ht="12.75">
      <c r="A1" s="289" t="s">
        <v>33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34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>
        <v>40939</v>
      </c>
      <c r="C5" s="18">
        <v>40968</v>
      </c>
      <c r="D5" s="19">
        <v>40999</v>
      </c>
      <c r="E5" s="19">
        <v>41029</v>
      </c>
      <c r="F5" s="19">
        <v>41060</v>
      </c>
      <c r="G5" s="19">
        <v>41090</v>
      </c>
      <c r="H5" s="19">
        <v>41121</v>
      </c>
      <c r="I5" s="19">
        <v>41152</v>
      </c>
      <c r="J5" s="19">
        <v>41182</v>
      </c>
      <c r="K5" s="19">
        <v>41213</v>
      </c>
      <c r="L5" s="19">
        <v>41243</v>
      </c>
      <c r="M5" s="19">
        <v>41274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43">
        <v>37998.08</v>
      </c>
      <c r="C6" s="27">
        <v>58582.76</v>
      </c>
      <c r="D6" s="28">
        <v>53929.26</v>
      </c>
      <c r="E6" s="56">
        <v>16412.23</v>
      </c>
      <c r="F6" s="28">
        <v>76277.38</v>
      </c>
      <c r="G6" s="27">
        <v>18623.8</v>
      </c>
      <c r="H6" s="28">
        <v>17100.36</v>
      </c>
      <c r="I6" s="27">
        <v>25792.04</v>
      </c>
      <c r="J6" s="28">
        <v>11790.49</v>
      </c>
      <c r="K6" s="27">
        <v>51087.04</v>
      </c>
      <c r="L6" s="28">
        <v>182418.12</v>
      </c>
      <c r="M6" s="145">
        <v>39221.24</v>
      </c>
      <c r="N6" s="148">
        <f>SUM(B6:M6)</f>
        <v>589232.7999999999</v>
      </c>
      <c r="O6" s="28"/>
      <c r="P6" s="28"/>
      <c r="Q6" s="28"/>
      <c r="R6" s="28"/>
    </row>
    <row r="7" spans="1:18" ht="12.75">
      <c r="A7" s="131" t="s">
        <v>15</v>
      </c>
      <c r="B7" s="2">
        <v>3609.12</v>
      </c>
      <c r="C7" s="3">
        <v>0</v>
      </c>
      <c r="D7" s="7">
        <v>5990.34</v>
      </c>
      <c r="E7" s="54">
        <v>5117</v>
      </c>
      <c r="F7" s="7">
        <v>1596.52</v>
      </c>
      <c r="G7" s="3">
        <v>0</v>
      </c>
      <c r="H7" s="7">
        <v>0</v>
      </c>
      <c r="I7" s="3">
        <v>0</v>
      </c>
      <c r="J7" s="7">
        <v>0</v>
      </c>
      <c r="K7" s="3">
        <v>4862.16</v>
      </c>
      <c r="L7" s="7">
        <v>150</v>
      </c>
      <c r="M7" s="146">
        <v>0</v>
      </c>
      <c r="N7" s="149">
        <f>SUM(B7:M7)</f>
        <v>21325.14</v>
      </c>
      <c r="O7" s="7"/>
      <c r="P7" s="7"/>
      <c r="Q7" s="7"/>
      <c r="R7" s="7"/>
    </row>
    <row r="8" spans="1:18" ht="12.75">
      <c r="A8" s="131" t="s">
        <v>2</v>
      </c>
      <c r="B8" s="2">
        <v>34388.96</v>
      </c>
      <c r="C8" s="3">
        <v>58582.76</v>
      </c>
      <c r="D8" s="7">
        <v>47938.92</v>
      </c>
      <c r="E8" s="52">
        <v>11295.23</v>
      </c>
      <c r="F8" s="7">
        <v>74680.86</v>
      </c>
      <c r="G8" s="3">
        <v>18623.8</v>
      </c>
      <c r="H8" s="7">
        <v>17100.36</v>
      </c>
      <c r="I8" s="3">
        <v>25792.04</v>
      </c>
      <c r="J8" s="7">
        <v>11790.49</v>
      </c>
      <c r="K8" s="3">
        <v>46224.88</v>
      </c>
      <c r="L8" s="7">
        <v>-5524.05</v>
      </c>
      <c r="M8" s="146">
        <v>39221.24</v>
      </c>
      <c r="N8" s="149">
        <f>SUM(B8:M8)</f>
        <v>380115.49</v>
      </c>
      <c r="O8" s="7"/>
      <c r="P8" s="7"/>
      <c r="Q8" s="7"/>
      <c r="R8" s="7"/>
    </row>
    <row r="9" spans="1:18" ht="12.75">
      <c r="A9" s="131" t="s">
        <v>17</v>
      </c>
      <c r="B9" s="2">
        <v>0</v>
      </c>
      <c r="C9" s="3">
        <v>0</v>
      </c>
      <c r="D9" s="7">
        <v>0</v>
      </c>
      <c r="E9" s="54">
        <v>0</v>
      </c>
      <c r="F9" s="7">
        <v>0</v>
      </c>
      <c r="G9" s="3">
        <v>0</v>
      </c>
      <c r="H9" s="7">
        <v>0</v>
      </c>
      <c r="I9" s="3">
        <v>0</v>
      </c>
      <c r="J9" s="7">
        <v>0</v>
      </c>
      <c r="K9" s="3">
        <v>0</v>
      </c>
      <c r="L9" s="7">
        <v>187792.17</v>
      </c>
      <c r="M9" s="146">
        <v>0</v>
      </c>
      <c r="N9" s="149">
        <f>SUM(B9:M9)</f>
        <v>187792.17</v>
      </c>
      <c r="O9" s="7"/>
      <c r="P9" s="7"/>
      <c r="Q9" s="7"/>
      <c r="R9" s="7"/>
    </row>
    <row r="10" spans="1:18" ht="12.75">
      <c r="A10" s="132" t="s">
        <v>18</v>
      </c>
      <c r="B10" s="2">
        <v>0</v>
      </c>
      <c r="C10" s="3">
        <v>0</v>
      </c>
      <c r="D10" s="7">
        <v>0</v>
      </c>
      <c r="E10" s="54">
        <v>0</v>
      </c>
      <c r="F10" s="7">
        <v>0</v>
      </c>
      <c r="G10" s="3">
        <v>0</v>
      </c>
      <c r="H10" s="7">
        <v>0</v>
      </c>
      <c r="I10" s="3">
        <v>0</v>
      </c>
      <c r="J10" s="7">
        <v>0</v>
      </c>
      <c r="K10" s="3">
        <v>0</v>
      </c>
      <c r="L10" s="7">
        <v>0</v>
      </c>
      <c r="M10" s="146">
        <v>0</v>
      </c>
      <c r="N10" s="149">
        <f>SUM(B10:M10)</f>
        <v>0</v>
      </c>
      <c r="O10" s="7"/>
      <c r="P10" s="7"/>
      <c r="Q10" s="7"/>
      <c r="R10" s="7"/>
    </row>
    <row r="11" spans="1:18" ht="12.75">
      <c r="A11" s="132"/>
      <c r="B11" s="2"/>
      <c r="C11" s="3"/>
      <c r="D11" s="7"/>
      <c r="E11" s="52"/>
      <c r="F11" s="7"/>
      <c r="G11" s="3"/>
      <c r="H11" s="7"/>
      <c r="I11" s="3"/>
      <c r="J11" s="7"/>
      <c r="K11" s="3"/>
      <c r="L11" s="7"/>
      <c r="M11" s="146"/>
      <c r="N11" s="149"/>
      <c r="O11" s="7"/>
      <c r="P11" s="7"/>
      <c r="Q11" s="7"/>
      <c r="R11" s="7"/>
    </row>
    <row r="12" spans="1:18" ht="12.75">
      <c r="A12" s="133" t="s">
        <v>31</v>
      </c>
      <c r="B12" s="26">
        <v>5513.49</v>
      </c>
      <c r="C12" s="27">
        <v>413973.78</v>
      </c>
      <c r="D12" s="28">
        <v>409458.78</v>
      </c>
      <c r="E12" s="56">
        <v>409628.07</v>
      </c>
      <c r="F12" s="28">
        <v>409999.59</v>
      </c>
      <c r="G12" s="27">
        <v>457732.08</v>
      </c>
      <c r="H12" s="28">
        <v>41349.11</v>
      </c>
      <c r="I12" s="27">
        <v>820357.37</v>
      </c>
      <c r="J12" s="28">
        <v>411483.8</v>
      </c>
      <c r="K12" s="27">
        <v>108.25</v>
      </c>
      <c r="L12" s="28">
        <v>420185.12</v>
      </c>
      <c r="M12" s="145">
        <v>824462.66</v>
      </c>
      <c r="N12" s="148">
        <f>SUM(B12:M12)</f>
        <v>4624252.1</v>
      </c>
      <c r="O12" s="28"/>
      <c r="P12" s="28"/>
      <c r="Q12" s="28"/>
      <c r="R12" s="28"/>
    </row>
    <row r="13" spans="1:18" ht="12.75">
      <c r="A13" s="134" t="s">
        <v>10</v>
      </c>
      <c r="B13" s="2">
        <v>5513.49</v>
      </c>
      <c r="C13" s="3">
        <v>413973.78</v>
      </c>
      <c r="D13" s="7">
        <v>409458.78</v>
      </c>
      <c r="E13" s="52">
        <v>409627.07</v>
      </c>
      <c r="F13" s="7">
        <v>409999.59</v>
      </c>
      <c r="G13" s="3">
        <v>457732.08</v>
      </c>
      <c r="H13" s="7">
        <v>41349.11</v>
      </c>
      <c r="I13" s="3">
        <v>820357.37</v>
      </c>
      <c r="J13" s="7">
        <v>411483.8</v>
      </c>
      <c r="K13" s="3">
        <v>108.25</v>
      </c>
      <c r="L13" s="7">
        <v>420185.12</v>
      </c>
      <c r="M13" s="146">
        <v>824462.66</v>
      </c>
      <c r="N13" s="149">
        <f>SUM(B13:M13)</f>
        <v>4624251.1</v>
      </c>
      <c r="O13" s="7"/>
      <c r="P13" s="7"/>
      <c r="Q13" s="7"/>
      <c r="R13" s="7"/>
    </row>
    <row r="14" spans="1:18" ht="12.75">
      <c r="A14" s="134"/>
      <c r="B14" s="2"/>
      <c r="C14" s="3"/>
      <c r="D14" s="7"/>
      <c r="E14" s="52"/>
      <c r="F14" s="7"/>
      <c r="G14" s="3"/>
      <c r="H14" s="7"/>
      <c r="I14" s="3"/>
      <c r="J14" s="7"/>
      <c r="K14" s="3"/>
      <c r="L14" s="7"/>
      <c r="M14" s="146"/>
      <c r="N14" s="149"/>
      <c r="O14" s="7"/>
      <c r="P14" s="7"/>
      <c r="Q14" s="7"/>
      <c r="R14" s="7"/>
    </row>
    <row r="15" spans="1:18" ht="12.75">
      <c r="A15" s="134"/>
      <c r="B15" s="2"/>
      <c r="C15" s="3"/>
      <c r="D15" s="7"/>
      <c r="E15" s="52"/>
      <c r="F15" s="7"/>
      <c r="G15" s="3"/>
      <c r="H15" s="7"/>
      <c r="I15" s="3"/>
      <c r="J15" s="7"/>
      <c r="K15" s="3"/>
      <c r="L15" s="7"/>
      <c r="M15" s="146"/>
      <c r="N15" s="149"/>
      <c r="O15" s="7"/>
      <c r="P15" s="7"/>
      <c r="Q15" s="7"/>
      <c r="R15" s="7"/>
    </row>
    <row r="16" spans="1:18" ht="12.75">
      <c r="A16" s="133" t="s">
        <v>4</v>
      </c>
      <c r="B16" s="26">
        <v>448408.58</v>
      </c>
      <c r="C16" s="27">
        <v>685442.12</v>
      </c>
      <c r="D16" s="28">
        <v>591316.88</v>
      </c>
      <c r="E16" s="51">
        <v>528565.58</v>
      </c>
      <c r="F16" s="28">
        <v>653104.28</v>
      </c>
      <c r="G16" s="27">
        <v>532207.64</v>
      </c>
      <c r="H16" s="28">
        <v>484868.26</v>
      </c>
      <c r="I16" s="27">
        <v>661884.01</v>
      </c>
      <c r="J16" s="28">
        <v>497243.38</v>
      </c>
      <c r="K16" s="27">
        <v>726112.81</v>
      </c>
      <c r="L16" s="28">
        <v>544367.69</v>
      </c>
      <c r="M16" s="145">
        <v>948463.1</v>
      </c>
      <c r="N16" s="148">
        <f>SUM(B16:M16)</f>
        <v>7301984.33</v>
      </c>
      <c r="O16" s="28"/>
      <c r="P16" s="28"/>
      <c r="Q16" s="28"/>
      <c r="R16" s="28"/>
    </row>
    <row r="17" spans="1:18" ht="12.75">
      <c r="A17" s="134" t="s">
        <v>5</v>
      </c>
      <c r="B17" s="2">
        <v>328666.73</v>
      </c>
      <c r="C17" s="3">
        <v>345948.93</v>
      </c>
      <c r="D17" s="7">
        <v>367413.78</v>
      </c>
      <c r="E17" s="52">
        <v>372358.23</v>
      </c>
      <c r="F17" s="7">
        <v>324965.64</v>
      </c>
      <c r="G17" s="3">
        <v>354705.76</v>
      </c>
      <c r="H17" s="7">
        <v>310487.92</v>
      </c>
      <c r="I17" s="3">
        <v>359806.33</v>
      </c>
      <c r="J17" s="7">
        <v>342580.39</v>
      </c>
      <c r="K17" s="3">
        <v>333821.82</v>
      </c>
      <c r="L17" s="7">
        <v>367167.61</v>
      </c>
      <c r="M17" s="146">
        <v>440141.64</v>
      </c>
      <c r="N17" s="149">
        <f>SUM(B18:M18)</f>
        <v>1265246.47</v>
      </c>
      <c r="O17" s="7"/>
      <c r="P17" s="7"/>
      <c r="Q17" s="7"/>
      <c r="R17" s="69"/>
    </row>
    <row r="18" spans="1:18" ht="12.75">
      <c r="A18" s="134" t="s">
        <v>6</v>
      </c>
      <c r="B18" s="2">
        <v>75398.95</v>
      </c>
      <c r="C18" s="3">
        <v>84398.13</v>
      </c>
      <c r="D18" s="7">
        <v>118374.67</v>
      </c>
      <c r="E18" s="52">
        <v>96398.11</v>
      </c>
      <c r="F18" s="7">
        <v>132438.92</v>
      </c>
      <c r="G18" s="3">
        <v>69395.25</v>
      </c>
      <c r="H18" s="7">
        <v>102775.11</v>
      </c>
      <c r="I18" s="3">
        <v>114995.7</v>
      </c>
      <c r="J18" s="7">
        <v>96698.16</v>
      </c>
      <c r="K18" s="3">
        <v>121774.89</v>
      </c>
      <c r="L18" s="7">
        <v>80700.57</v>
      </c>
      <c r="M18" s="146">
        <v>171898.01</v>
      </c>
      <c r="N18" s="149">
        <f aca="true" t="shared" si="0" ref="N18:N23">SUM(B18:M18)</f>
        <v>1265246.47</v>
      </c>
      <c r="O18" s="7"/>
      <c r="P18" s="7"/>
      <c r="Q18" s="7"/>
      <c r="R18" s="7"/>
    </row>
    <row r="19" spans="1:18" ht="12.75">
      <c r="A19" s="134" t="s">
        <v>7</v>
      </c>
      <c r="B19" s="2">
        <v>710.58</v>
      </c>
      <c r="C19" s="3">
        <v>92.15</v>
      </c>
      <c r="D19" s="7">
        <v>0</v>
      </c>
      <c r="E19" s="54">
        <v>1740.93</v>
      </c>
      <c r="F19" s="7">
        <v>0</v>
      </c>
      <c r="G19" s="3">
        <v>3088</v>
      </c>
      <c r="H19" s="7">
        <v>385.98</v>
      </c>
      <c r="I19" s="3">
        <v>250</v>
      </c>
      <c r="J19" s="7">
        <v>0</v>
      </c>
      <c r="K19" s="3">
        <v>0</v>
      </c>
      <c r="L19" s="7">
        <v>0</v>
      </c>
      <c r="M19" s="146">
        <v>0</v>
      </c>
      <c r="N19" s="149">
        <f t="shared" si="0"/>
        <v>6267.639999999999</v>
      </c>
      <c r="O19" s="7"/>
      <c r="P19" s="7"/>
      <c r="Q19" s="7"/>
      <c r="R19" s="7"/>
    </row>
    <row r="20" spans="1:18" ht="12.75">
      <c r="A20" s="134" t="s">
        <v>8</v>
      </c>
      <c r="B20" s="2">
        <v>5367.95</v>
      </c>
      <c r="C20" s="3">
        <v>0</v>
      </c>
      <c r="D20" s="7">
        <v>915.52</v>
      </c>
      <c r="E20" s="52">
        <v>12210</v>
      </c>
      <c r="F20" s="7">
        <v>1917.02</v>
      </c>
      <c r="G20" s="3">
        <v>4342.46</v>
      </c>
      <c r="H20" s="7">
        <v>1629.59</v>
      </c>
      <c r="I20" s="3">
        <v>110.89</v>
      </c>
      <c r="J20" s="7">
        <v>625.22</v>
      </c>
      <c r="K20" s="3">
        <v>240.73</v>
      </c>
      <c r="L20" s="7">
        <v>515.18</v>
      </c>
      <c r="M20" s="146">
        <v>5487.65</v>
      </c>
      <c r="N20" s="149">
        <f t="shared" si="0"/>
        <v>33362.21</v>
      </c>
      <c r="O20" s="7"/>
      <c r="P20" s="7"/>
      <c r="Q20" s="7"/>
      <c r="R20" s="7"/>
    </row>
    <row r="21" spans="1:18" ht="12.75">
      <c r="A21" s="134" t="s">
        <v>9</v>
      </c>
      <c r="B21" s="2">
        <v>27164.38</v>
      </c>
      <c r="C21" s="3">
        <v>27254.41</v>
      </c>
      <c r="D21" s="7">
        <v>27457.92</v>
      </c>
      <c r="E21" s="52">
        <v>27458.32</v>
      </c>
      <c r="F21" s="7">
        <v>27940.71</v>
      </c>
      <c r="G21" s="3">
        <v>28478.08</v>
      </c>
      <c r="H21" s="7">
        <v>27932.43</v>
      </c>
      <c r="I21" s="3">
        <v>28540.1</v>
      </c>
      <c r="J21" s="7">
        <v>28789.62</v>
      </c>
      <c r="K21" s="3">
        <v>28785.38</v>
      </c>
      <c r="L21" s="7">
        <v>28812.2</v>
      </c>
      <c r="M21" s="146">
        <v>28552.93</v>
      </c>
      <c r="N21" s="149">
        <f t="shared" si="0"/>
        <v>337166.48</v>
      </c>
      <c r="O21" s="7"/>
      <c r="P21" s="7"/>
      <c r="Q21" s="7"/>
      <c r="R21" s="7"/>
    </row>
    <row r="22" spans="1:18" ht="12.75">
      <c r="A22" s="134" t="s">
        <v>19</v>
      </c>
      <c r="B22" s="2">
        <v>0</v>
      </c>
      <c r="C22" s="3">
        <v>0</v>
      </c>
      <c r="D22" s="7">
        <v>0</v>
      </c>
      <c r="E22" s="54">
        <v>0</v>
      </c>
      <c r="F22" s="7">
        <v>0</v>
      </c>
      <c r="G22" s="3">
        <v>0</v>
      </c>
      <c r="H22" s="7">
        <v>0</v>
      </c>
      <c r="I22" s="3">
        <v>0</v>
      </c>
      <c r="J22" s="7">
        <v>0</v>
      </c>
      <c r="K22" s="3">
        <v>0</v>
      </c>
      <c r="L22" s="7">
        <v>0</v>
      </c>
      <c r="M22" s="146">
        <v>0</v>
      </c>
      <c r="N22" s="149">
        <f t="shared" si="0"/>
        <v>0</v>
      </c>
      <c r="O22" s="7"/>
      <c r="P22" s="7"/>
      <c r="Q22" s="7"/>
      <c r="R22" s="7"/>
    </row>
    <row r="23" spans="1:18" ht="12.75">
      <c r="A23" s="134" t="s">
        <v>32</v>
      </c>
      <c r="B23" s="2">
        <v>11099.99</v>
      </c>
      <c r="C23" s="3">
        <v>227748.5</v>
      </c>
      <c r="D23" s="7">
        <v>77154.99</v>
      </c>
      <c r="E23" s="52">
        <v>18399.99</v>
      </c>
      <c r="F23" s="7">
        <v>165841.99</v>
      </c>
      <c r="G23" s="3">
        <v>72198.09</v>
      </c>
      <c r="H23" s="7">
        <v>41657.23</v>
      </c>
      <c r="I23" s="3">
        <v>158180.99</v>
      </c>
      <c r="J23" s="7">
        <v>28549.99</v>
      </c>
      <c r="K23" s="3">
        <v>241489.99</v>
      </c>
      <c r="L23" s="7">
        <v>67172.13</v>
      </c>
      <c r="M23" s="146">
        <v>302382.87</v>
      </c>
      <c r="N23" s="149">
        <f t="shared" si="0"/>
        <v>1411876.75</v>
      </c>
      <c r="O23" s="7"/>
      <c r="P23" s="7"/>
      <c r="Q23" s="7"/>
      <c r="R23" s="7"/>
    </row>
    <row r="24" spans="1:18" ht="12.75">
      <c r="A24" s="134"/>
      <c r="B24" s="2"/>
      <c r="C24" s="3"/>
      <c r="D24" s="7"/>
      <c r="E24" s="52"/>
      <c r="F24" s="7"/>
      <c r="G24" s="3"/>
      <c r="H24" s="7"/>
      <c r="I24" s="3"/>
      <c r="J24" s="7"/>
      <c r="K24" s="3"/>
      <c r="L24" s="7"/>
      <c r="M24" s="146"/>
      <c r="N24" s="149"/>
      <c r="O24" s="7"/>
      <c r="P24" s="7"/>
      <c r="Q24" s="7"/>
      <c r="R24" s="7"/>
    </row>
    <row r="25" spans="1:18" ht="12.75">
      <c r="A25" s="134"/>
      <c r="B25" s="2"/>
      <c r="C25" s="3"/>
      <c r="D25" s="7"/>
      <c r="E25" s="52"/>
      <c r="F25" s="7"/>
      <c r="G25" s="3"/>
      <c r="H25" s="7"/>
      <c r="I25" s="3"/>
      <c r="J25" s="7"/>
      <c r="K25" s="3"/>
      <c r="L25" s="7"/>
      <c r="M25" s="146"/>
      <c r="N25" s="149"/>
      <c r="O25" s="7"/>
      <c r="P25" s="7"/>
      <c r="Q25" s="7"/>
      <c r="R25" s="7"/>
    </row>
    <row r="26" spans="1:18" ht="12.75">
      <c r="A26" s="133" t="s">
        <v>11</v>
      </c>
      <c r="B26" s="49">
        <v>-404897.01</v>
      </c>
      <c r="C26" s="50">
        <v>-212885.58</v>
      </c>
      <c r="D26" s="65">
        <v>-127928.84</v>
      </c>
      <c r="E26" s="57">
        <v>-102525.28</v>
      </c>
      <c r="F26" s="65">
        <v>-166827.31</v>
      </c>
      <c r="G26" s="50">
        <v>-55851.76</v>
      </c>
      <c r="H26" s="65">
        <v>-426418.79</v>
      </c>
      <c r="I26" s="158">
        <v>184265.4</v>
      </c>
      <c r="J26" s="65">
        <v>-73969.09</v>
      </c>
      <c r="K26" s="50">
        <v>-674917.52</v>
      </c>
      <c r="L26" s="47">
        <v>58235.55</v>
      </c>
      <c r="M26" s="147">
        <v>-84779.2</v>
      </c>
      <c r="N26" s="152">
        <f>SUM(B26:M26)</f>
        <v>-2088499.4300000002</v>
      </c>
      <c r="O26" s="7"/>
      <c r="P26" s="65"/>
      <c r="Q26" s="65"/>
      <c r="R26" s="65"/>
    </row>
    <row r="27" spans="1:18" ht="13.5" thickBot="1">
      <c r="A27" s="134"/>
      <c r="B27" s="2"/>
      <c r="C27" s="3"/>
      <c r="D27" s="7"/>
      <c r="E27" s="52"/>
      <c r="F27" s="7"/>
      <c r="G27" s="3"/>
      <c r="H27" s="7"/>
      <c r="I27" s="3"/>
      <c r="J27" s="7"/>
      <c r="K27" s="3"/>
      <c r="L27" s="7"/>
      <c r="M27" s="146"/>
      <c r="N27" s="149"/>
      <c r="O27" s="7"/>
      <c r="P27" s="7"/>
      <c r="Q27" s="7"/>
      <c r="R27" s="7"/>
    </row>
    <row r="28" spans="1:18" ht="13.5" thickBot="1">
      <c r="A28" s="135" t="s">
        <v>24</v>
      </c>
      <c r="B28" s="157">
        <v>-404897.01</v>
      </c>
      <c r="C28" s="35">
        <v>-212885.58</v>
      </c>
      <c r="D28" s="36">
        <v>-127928.84</v>
      </c>
      <c r="E28" s="55">
        <v>-102525.28</v>
      </c>
      <c r="F28" s="37">
        <v>-166827.31</v>
      </c>
      <c r="G28" s="37">
        <v>-55851.76</v>
      </c>
      <c r="H28" s="37">
        <v>-426418.79</v>
      </c>
      <c r="I28" s="38">
        <v>184265.4</v>
      </c>
      <c r="J28" s="37">
        <v>-73969.09</v>
      </c>
      <c r="K28" s="37">
        <v>-674917.52</v>
      </c>
      <c r="L28" s="38">
        <v>58235.55</v>
      </c>
      <c r="M28" s="37">
        <v>-84779.2</v>
      </c>
      <c r="N28" s="153">
        <f>SUM(B28:M28)</f>
        <v>-2088499.4300000002</v>
      </c>
      <c r="O28" s="140"/>
      <c r="P28" s="141"/>
      <c r="Q28" s="141"/>
      <c r="R28" s="141"/>
    </row>
    <row r="29" spans="1:18" ht="13.5" thickBot="1">
      <c r="A29" s="156"/>
      <c r="B29" s="142"/>
      <c r="E29" s="122"/>
      <c r="N29" s="142"/>
      <c r="O29" s="142"/>
      <c r="P29" s="142"/>
      <c r="Q29" s="142"/>
      <c r="R29" s="142"/>
    </row>
    <row r="30" spans="1:18" ht="13.5" thickBot="1">
      <c r="A30" s="136" t="s">
        <v>22</v>
      </c>
      <c r="B30" s="58">
        <v>0</v>
      </c>
      <c r="C30" s="123">
        <v>1403886.35</v>
      </c>
      <c r="D30" s="123">
        <v>4792874.29</v>
      </c>
      <c r="E30" s="124">
        <v>2616847.28</v>
      </c>
      <c r="F30" s="62">
        <v>1086453.71</v>
      </c>
      <c r="G30" s="150">
        <v>1237643.11</v>
      </c>
      <c r="H30" s="62">
        <v>316581.4</v>
      </c>
      <c r="I30" s="123">
        <v>511190.52</v>
      </c>
      <c r="J30" s="123">
        <v>679766.28</v>
      </c>
      <c r="K30" s="123">
        <v>2043462.53</v>
      </c>
      <c r="L30" s="123">
        <v>609975</v>
      </c>
      <c r="M30" s="60">
        <v>337455.94</v>
      </c>
      <c r="N30" s="154">
        <f>SUM(B30:M30)</f>
        <v>15636136.409999996</v>
      </c>
      <c r="O30" s="143"/>
      <c r="P30" s="143"/>
      <c r="Q30" s="143"/>
      <c r="R30" s="144"/>
    </row>
    <row r="31" spans="1:18" ht="12.75">
      <c r="A31" s="126"/>
      <c r="B31" s="126"/>
      <c r="C31" s="127"/>
      <c r="D31" s="15"/>
      <c r="E31" s="15"/>
      <c r="F31" s="155"/>
      <c r="G31" s="15"/>
      <c r="O31" s="142"/>
      <c r="P31" s="142"/>
      <c r="Q31" s="142"/>
      <c r="R31" s="142"/>
    </row>
    <row r="32" spans="1:4" ht="12.75">
      <c r="A32" s="127"/>
      <c r="B32" s="128"/>
      <c r="C32" s="127"/>
      <c r="D32" s="1"/>
    </row>
    <row r="33" spans="1:3" ht="12.75">
      <c r="A33" s="129"/>
      <c r="B33" s="129"/>
      <c r="C33" s="129"/>
    </row>
    <row r="34" spans="1:3" ht="12.75">
      <c r="A34" s="127" t="s">
        <v>14</v>
      </c>
      <c r="B34" s="126"/>
      <c r="C34" s="126"/>
    </row>
    <row r="35" spans="1:3" ht="12.75">
      <c r="A35" s="129" t="s">
        <v>23</v>
      </c>
      <c r="B35" s="126"/>
      <c r="C35" s="126"/>
    </row>
    <row r="36" spans="1:3" ht="12.75">
      <c r="A36" s="126"/>
      <c r="B36" s="126"/>
      <c r="C36" s="126"/>
    </row>
    <row r="37" spans="1:3" ht="12.75">
      <c r="A37" s="126"/>
      <c r="B37" s="126"/>
      <c r="C37" s="126"/>
    </row>
    <row r="38" spans="1:3" ht="12.75">
      <c r="A38" s="126"/>
      <c r="B38" s="126"/>
      <c r="C38" s="126"/>
    </row>
  </sheetData>
  <sheetProtection/>
  <mergeCells count="2"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F1">
      <selection activeCell="M31" sqref="M31"/>
    </sheetView>
  </sheetViews>
  <sheetFormatPr defaultColWidth="9.140625" defaultRowHeight="12.75"/>
  <cols>
    <col min="3" max="3" width="5.28125" style="0" customWidth="1"/>
    <col min="4" max="5" width="9.00390625" style="0" customWidth="1"/>
    <col min="6" max="6" width="9.7109375" style="0" customWidth="1"/>
    <col min="7" max="7" width="9.57421875" style="0" customWidth="1"/>
    <col min="8" max="8" width="9.00390625" style="0" customWidth="1"/>
    <col min="9" max="9" width="9.28125" style="0" customWidth="1"/>
    <col min="10" max="11" width="9.00390625" style="0" customWidth="1"/>
    <col min="12" max="12" width="9.57421875" style="0" customWidth="1"/>
    <col min="13" max="15" width="9.00390625" style="0" customWidth="1"/>
    <col min="16" max="16" width="10.7109375" style="0" customWidth="1"/>
  </cols>
  <sheetData>
    <row r="1" spans="1:16" ht="12.75">
      <c r="A1" s="305" t="s">
        <v>13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307" t="s">
        <v>30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ht="13.5" thickBot="1"/>
    <row r="5" spans="1:16" ht="13.5" thickBot="1">
      <c r="A5" s="85" t="s">
        <v>21</v>
      </c>
      <c r="B5" s="86"/>
      <c r="C5" s="86"/>
      <c r="D5" s="17">
        <v>40574</v>
      </c>
      <c r="E5" s="18">
        <v>40602</v>
      </c>
      <c r="F5" s="19">
        <v>40633</v>
      </c>
      <c r="G5" s="19">
        <v>40663</v>
      </c>
      <c r="H5" s="19">
        <v>40694</v>
      </c>
      <c r="I5" s="19">
        <v>40724</v>
      </c>
      <c r="J5" s="19">
        <v>40755</v>
      </c>
      <c r="K5" s="19">
        <v>40786</v>
      </c>
      <c r="L5" s="18">
        <v>40816</v>
      </c>
      <c r="M5" s="20">
        <v>40847</v>
      </c>
      <c r="N5" s="20">
        <v>40877</v>
      </c>
      <c r="O5" s="20">
        <v>40908</v>
      </c>
      <c r="P5" s="21" t="s">
        <v>0</v>
      </c>
    </row>
    <row r="6" spans="1:16" ht="12.75">
      <c r="A6" s="87" t="s">
        <v>1</v>
      </c>
      <c r="B6" s="88"/>
      <c r="C6" s="88"/>
      <c r="D6" s="79">
        <v>90890.56</v>
      </c>
      <c r="E6" s="80">
        <v>52137.34</v>
      </c>
      <c r="F6" s="81">
        <v>50622.61</v>
      </c>
      <c r="G6" s="82">
        <v>28302.96</v>
      </c>
      <c r="H6" s="81">
        <v>53257.12</v>
      </c>
      <c r="I6" s="80">
        <v>38755.71</v>
      </c>
      <c r="J6" s="81">
        <v>46913.49</v>
      </c>
      <c r="K6" s="80">
        <v>42330.96</v>
      </c>
      <c r="L6" s="81">
        <v>35209.26</v>
      </c>
      <c r="M6" s="80">
        <v>53196.18</v>
      </c>
      <c r="N6" s="80">
        <v>78552.02</v>
      </c>
      <c r="O6" s="80">
        <v>175854.14</v>
      </c>
      <c r="P6" s="83"/>
    </row>
    <row r="7" spans="1:16" ht="12.75">
      <c r="A7" s="302" t="s">
        <v>15</v>
      </c>
      <c r="B7" s="303"/>
      <c r="C7" s="304"/>
      <c r="D7" s="67">
        <v>17600.4</v>
      </c>
      <c r="E7" s="68">
        <v>16763.48</v>
      </c>
      <c r="F7" s="69">
        <v>16244.52</v>
      </c>
      <c r="G7" s="70">
        <v>7135.2</v>
      </c>
      <c r="H7" s="69">
        <v>24833.09</v>
      </c>
      <c r="I7" s="68">
        <v>20690.42</v>
      </c>
      <c r="J7" s="69">
        <v>25897.12</v>
      </c>
      <c r="K7" s="68">
        <v>14330.57</v>
      </c>
      <c r="L7" s="69">
        <v>6340.13</v>
      </c>
      <c r="M7" s="68">
        <v>954.8</v>
      </c>
      <c r="N7" s="68">
        <v>1247.1</v>
      </c>
      <c r="O7" s="68">
        <v>954.8</v>
      </c>
      <c r="P7" s="30"/>
    </row>
    <row r="8" spans="1:16" ht="12.75">
      <c r="A8" s="302" t="s">
        <v>2</v>
      </c>
      <c r="B8" s="303"/>
      <c r="C8" s="304"/>
      <c r="D8" s="67">
        <v>73290.16</v>
      </c>
      <c r="E8" s="68">
        <v>35373.86</v>
      </c>
      <c r="F8" s="69">
        <v>34378.09</v>
      </c>
      <c r="G8" s="71">
        <v>21167.76</v>
      </c>
      <c r="H8" s="69">
        <v>28424.03</v>
      </c>
      <c r="I8" s="68">
        <v>18065.29</v>
      </c>
      <c r="J8" s="69">
        <v>21016.37</v>
      </c>
      <c r="K8" s="68">
        <v>28000.39</v>
      </c>
      <c r="L8" s="69">
        <v>28869.13</v>
      </c>
      <c r="M8" s="68">
        <v>52241.38</v>
      </c>
      <c r="N8" s="68">
        <v>77304.92</v>
      </c>
      <c r="O8" s="68">
        <v>174899.34</v>
      </c>
      <c r="P8" s="30">
        <f aca="true" t="shared" si="0" ref="P8:P28">SUM(D8:O8)</f>
        <v>593030.72</v>
      </c>
    </row>
    <row r="9" spans="1:16" ht="12.75">
      <c r="A9" s="89" t="s">
        <v>17</v>
      </c>
      <c r="B9" s="90"/>
      <c r="C9" s="91"/>
      <c r="D9" s="67">
        <v>0</v>
      </c>
      <c r="E9" s="68">
        <v>0</v>
      </c>
      <c r="F9" s="69">
        <v>0</v>
      </c>
      <c r="G9" s="70">
        <v>0</v>
      </c>
      <c r="H9" s="69">
        <v>0</v>
      </c>
      <c r="I9" s="68">
        <v>0</v>
      </c>
      <c r="J9" s="69">
        <v>0</v>
      </c>
      <c r="K9" s="68">
        <v>0</v>
      </c>
      <c r="L9" s="69">
        <v>0</v>
      </c>
      <c r="M9" s="68">
        <v>0</v>
      </c>
      <c r="N9" s="68">
        <v>0</v>
      </c>
      <c r="O9" s="68">
        <v>0</v>
      </c>
      <c r="P9" s="30">
        <f t="shared" si="0"/>
        <v>0</v>
      </c>
    </row>
    <row r="10" spans="1:16" ht="12.75">
      <c r="A10" s="67" t="s">
        <v>18</v>
      </c>
      <c r="B10" s="69"/>
      <c r="C10" s="69"/>
      <c r="D10" s="67">
        <v>0</v>
      </c>
      <c r="E10" s="68">
        <v>0</v>
      </c>
      <c r="F10" s="69">
        <v>0</v>
      </c>
      <c r="G10" s="70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68">
        <v>0</v>
      </c>
      <c r="O10" s="68">
        <v>0</v>
      </c>
      <c r="P10" s="30">
        <f t="shared" si="0"/>
        <v>0</v>
      </c>
    </row>
    <row r="11" spans="1:16" ht="12.75">
      <c r="A11" s="67"/>
      <c r="B11" s="69"/>
      <c r="C11" s="69"/>
      <c r="D11" s="67"/>
      <c r="E11" s="68"/>
      <c r="F11" s="69"/>
      <c r="G11" s="71"/>
      <c r="H11" s="69"/>
      <c r="I11" s="68"/>
      <c r="J11" s="69"/>
      <c r="K11" s="68"/>
      <c r="L11" s="69"/>
      <c r="M11" s="68"/>
      <c r="N11" s="68"/>
      <c r="O11" s="68"/>
      <c r="P11" s="30">
        <f t="shared" si="0"/>
        <v>0</v>
      </c>
    </row>
    <row r="12" spans="1:16" ht="12.75">
      <c r="A12" s="87" t="s">
        <v>3</v>
      </c>
      <c r="B12" s="88"/>
      <c r="C12" s="88"/>
      <c r="D12" s="84">
        <v>9968.93</v>
      </c>
      <c r="E12" s="80">
        <v>1578.75</v>
      </c>
      <c r="F12" s="81">
        <v>22862.6</v>
      </c>
      <c r="G12" s="82">
        <v>19983.08</v>
      </c>
      <c r="H12" s="81">
        <v>10105.61</v>
      </c>
      <c r="I12" s="80">
        <v>5619.73</v>
      </c>
      <c r="J12" s="81">
        <v>1270.31</v>
      </c>
      <c r="K12" s="80">
        <v>23908.68</v>
      </c>
      <c r="L12" s="81">
        <v>6185.72</v>
      </c>
      <c r="M12" s="80">
        <v>2233.65</v>
      </c>
      <c r="N12" s="80">
        <v>1302.4</v>
      </c>
      <c r="O12" s="80">
        <v>2645.19</v>
      </c>
      <c r="P12" s="83">
        <f t="shared" si="0"/>
        <v>107664.65</v>
      </c>
    </row>
    <row r="13" spans="1:16" ht="12.75">
      <c r="A13" s="92" t="s">
        <v>10</v>
      </c>
      <c r="B13" s="88"/>
      <c r="C13" s="93"/>
      <c r="D13" s="67">
        <v>9968.93</v>
      </c>
      <c r="E13" s="68">
        <v>1578.75</v>
      </c>
      <c r="F13" s="69">
        <v>22862.6</v>
      </c>
      <c r="G13" s="71">
        <v>19983.08</v>
      </c>
      <c r="H13" s="69">
        <v>10105.61</v>
      </c>
      <c r="I13" s="68">
        <v>5619.73</v>
      </c>
      <c r="J13" s="69">
        <v>1270.31</v>
      </c>
      <c r="K13" s="68">
        <v>23908.68</v>
      </c>
      <c r="L13" s="69">
        <v>6185.72</v>
      </c>
      <c r="M13" s="68">
        <v>2233.65</v>
      </c>
      <c r="N13" s="68">
        <v>1302.4</v>
      </c>
      <c r="O13" s="68">
        <v>2645.19</v>
      </c>
      <c r="P13" s="30">
        <f t="shared" si="0"/>
        <v>107664.65</v>
      </c>
    </row>
    <row r="14" spans="1:16" ht="12.75">
      <c r="A14" s="94"/>
      <c r="B14" s="95"/>
      <c r="C14" s="96"/>
      <c r="D14" s="67"/>
      <c r="E14" s="68"/>
      <c r="F14" s="69"/>
      <c r="G14" s="71"/>
      <c r="H14" s="69"/>
      <c r="I14" s="68"/>
      <c r="J14" s="69"/>
      <c r="K14" s="68"/>
      <c r="L14" s="69"/>
      <c r="M14" s="68"/>
      <c r="N14" s="68"/>
      <c r="O14" s="68"/>
      <c r="P14" s="30">
        <f t="shared" si="0"/>
        <v>0</v>
      </c>
    </row>
    <row r="15" spans="1:16" ht="12.75">
      <c r="A15" s="94"/>
      <c r="B15" s="95"/>
      <c r="C15" s="96"/>
      <c r="D15" s="67"/>
      <c r="E15" s="68"/>
      <c r="F15" s="69"/>
      <c r="G15" s="71"/>
      <c r="H15" s="69"/>
      <c r="I15" s="68"/>
      <c r="J15" s="69"/>
      <c r="K15" s="68"/>
      <c r="L15" s="69"/>
      <c r="M15" s="68"/>
      <c r="N15" s="68"/>
      <c r="O15" s="68"/>
      <c r="P15" s="30">
        <f t="shared" si="0"/>
        <v>0</v>
      </c>
    </row>
    <row r="16" spans="1:16" ht="12.75">
      <c r="A16" s="87" t="s">
        <v>4</v>
      </c>
      <c r="B16" s="88"/>
      <c r="C16" s="88"/>
      <c r="D16" s="84">
        <v>560661.56</v>
      </c>
      <c r="E16" s="80">
        <v>510602.41</v>
      </c>
      <c r="F16" s="81">
        <v>493513.04</v>
      </c>
      <c r="G16" s="80">
        <f>SUM(G17:G23)</f>
        <v>614252.3</v>
      </c>
      <c r="H16" s="81">
        <v>565633.94</v>
      </c>
      <c r="I16" s="80">
        <v>414570.56</v>
      </c>
      <c r="J16" s="81">
        <v>567007.78</v>
      </c>
      <c r="K16" s="80">
        <v>550230.08</v>
      </c>
      <c r="L16" s="81">
        <v>595020.2</v>
      </c>
      <c r="M16" s="80">
        <v>516780.95</v>
      </c>
      <c r="N16" s="80">
        <v>786459.42</v>
      </c>
      <c r="O16" s="80">
        <v>909105.88</v>
      </c>
      <c r="P16" s="83">
        <f t="shared" si="0"/>
        <v>7083838.12</v>
      </c>
    </row>
    <row r="17" spans="1:16" ht="12.75">
      <c r="A17" s="92" t="s">
        <v>5</v>
      </c>
      <c r="B17" s="88"/>
      <c r="C17" s="88"/>
      <c r="D17" s="67">
        <v>369148.15</v>
      </c>
      <c r="E17" s="68">
        <v>378187.75</v>
      </c>
      <c r="F17" s="69">
        <v>356731.55</v>
      </c>
      <c r="G17" s="71">
        <v>345654.46</v>
      </c>
      <c r="H17" s="69">
        <v>348363.85</v>
      </c>
      <c r="I17" s="68">
        <v>361570.72</v>
      </c>
      <c r="J17" s="69">
        <v>311746.23</v>
      </c>
      <c r="K17" s="68">
        <v>369886.69</v>
      </c>
      <c r="L17" s="69">
        <v>324142.18</v>
      </c>
      <c r="M17" s="68">
        <v>325588.25</v>
      </c>
      <c r="N17" s="68">
        <v>321919.78</v>
      </c>
      <c r="O17" s="68">
        <v>436831.86</v>
      </c>
      <c r="P17" s="30">
        <f t="shared" si="0"/>
        <v>4249771.47</v>
      </c>
    </row>
    <row r="18" spans="1:16" ht="12.75">
      <c r="A18" s="92" t="s">
        <v>6</v>
      </c>
      <c r="B18" s="88"/>
      <c r="C18" s="88"/>
      <c r="D18" s="67">
        <v>103370.97</v>
      </c>
      <c r="E18" s="68">
        <v>77985.37</v>
      </c>
      <c r="F18" s="69">
        <v>80759.04</v>
      </c>
      <c r="G18" s="71">
        <v>79665.88</v>
      </c>
      <c r="H18" s="69">
        <v>84102.85</v>
      </c>
      <c r="I18" s="68">
        <v>-27851.26</v>
      </c>
      <c r="J18" s="69">
        <v>83718.15</v>
      </c>
      <c r="K18" s="68">
        <v>84509.7</v>
      </c>
      <c r="L18" s="69">
        <v>84951.44</v>
      </c>
      <c r="M18" s="68">
        <v>104330.41</v>
      </c>
      <c r="N18" s="68">
        <v>107780.48</v>
      </c>
      <c r="O18" s="68">
        <v>116748.6</v>
      </c>
      <c r="P18" s="30">
        <f t="shared" si="0"/>
        <v>980071.6299999999</v>
      </c>
    </row>
    <row r="19" spans="1:16" ht="12.75">
      <c r="A19" s="92" t="s">
        <v>7</v>
      </c>
      <c r="B19" s="88"/>
      <c r="C19" s="88"/>
      <c r="D19" s="67">
        <v>0</v>
      </c>
      <c r="E19" s="68">
        <v>100.22</v>
      </c>
      <c r="F19" s="69">
        <v>0.27</v>
      </c>
      <c r="G19" s="70">
        <v>124.83</v>
      </c>
      <c r="H19" s="69">
        <v>0.27</v>
      </c>
      <c r="I19" s="68">
        <v>6.73</v>
      </c>
      <c r="J19" s="69">
        <v>0</v>
      </c>
      <c r="K19" s="68">
        <v>0</v>
      </c>
      <c r="L19" s="69">
        <v>0</v>
      </c>
      <c r="M19" s="68">
        <v>0</v>
      </c>
      <c r="N19" s="68">
        <v>144.45</v>
      </c>
      <c r="O19" s="68">
        <v>0</v>
      </c>
      <c r="P19" s="30">
        <f t="shared" si="0"/>
        <v>376.77</v>
      </c>
    </row>
    <row r="20" spans="1:16" ht="12.75">
      <c r="A20" s="92" t="s">
        <v>8</v>
      </c>
      <c r="B20" s="88"/>
      <c r="C20" s="88"/>
      <c r="D20" s="67">
        <v>0.5</v>
      </c>
      <c r="E20" s="68">
        <v>1094.09</v>
      </c>
      <c r="F20" s="69">
        <v>525</v>
      </c>
      <c r="G20" s="71">
        <v>704.1</v>
      </c>
      <c r="H20" s="69">
        <v>525</v>
      </c>
      <c r="I20" s="68">
        <v>1785.87</v>
      </c>
      <c r="J20" s="69">
        <v>1556.77</v>
      </c>
      <c r="K20" s="68">
        <v>540</v>
      </c>
      <c r="L20" s="69">
        <v>715.02</v>
      </c>
      <c r="M20" s="68">
        <v>1630.84</v>
      </c>
      <c r="N20" s="68">
        <v>0</v>
      </c>
      <c r="O20" s="68">
        <v>12187.68</v>
      </c>
      <c r="P20" s="30">
        <f t="shared" si="0"/>
        <v>21264.870000000003</v>
      </c>
    </row>
    <row r="21" spans="1:16" ht="12.75">
      <c r="A21" s="92" t="s">
        <v>9</v>
      </c>
      <c r="B21" s="88"/>
      <c r="C21" s="88"/>
      <c r="D21" s="67">
        <v>25363.97</v>
      </c>
      <c r="E21" s="68">
        <v>25418.7</v>
      </c>
      <c r="F21" s="69">
        <v>25946.04</v>
      </c>
      <c r="G21" s="71">
        <v>25886.3</v>
      </c>
      <c r="H21" s="69">
        <v>25921.57</v>
      </c>
      <c r="I21" s="68">
        <v>26415.87</v>
      </c>
      <c r="J21" s="69">
        <v>26179.03</v>
      </c>
      <c r="K21" s="68">
        <v>26210.09</v>
      </c>
      <c r="L21" s="69">
        <v>26576.17</v>
      </c>
      <c r="M21" s="68">
        <v>26586.47</v>
      </c>
      <c r="N21" s="68">
        <v>26620.72</v>
      </c>
      <c r="O21" s="68">
        <v>26936.35</v>
      </c>
      <c r="P21" s="30">
        <f t="shared" si="0"/>
        <v>314061.27999999997</v>
      </c>
    </row>
    <row r="22" spans="1:16" ht="12.75">
      <c r="A22" s="92" t="s">
        <v>19</v>
      </c>
      <c r="B22" s="88"/>
      <c r="C22" s="88"/>
      <c r="D22" s="67">
        <v>0</v>
      </c>
      <c r="E22" s="68">
        <v>0</v>
      </c>
      <c r="F22" s="69">
        <v>0</v>
      </c>
      <c r="G22" s="70">
        <v>0</v>
      </c>
      <c r="H22" s="69">
        <v>0</v>
      </c>
      <c r="I22" s="68">
        <v>0</v>
      </c>
      <c r="J22" s="69">
        <v>0</v>
      </c>
      <c r="K22" s="68">
        <v>0</v>
      </c>
      <c r="L22" s="69">
        <v>0</v>
      </c>
      <c r="M22" s="68">
        <v>0</v>
      </c>
      <c r="N22" s="68">
        <v>0</v>
      </c>
      <c r="O22" s="68">
        <v>0</v>
      </c>
      <c r="P22" s="30">
        <f t="shared" si="0"/>
        <v>0</v>
      </c>
    </row>
    <row r="23" spans="1:16" ht="12.75">
      <c r="A23" s="92" t="s">
        <v>20</v>
      </c>
      <c r="B23" s="88"/>
      <c r="C23" s="88"/>
      <c r="D23" s="67">
        <v>62777.97</v>
      </c>
      <c r="E23" s="68">
        <v>27816.28</v>
      </c>
      <c r="F23" s="69">
        <v>29551.14</v>
      </c>
      <c r="G23" s="71">
        <v>162216.73</v>
      </c>
      <c r="H23" s="69">
        <v>106720.4</v>
      </c>
      <c r="I23" s="68">
        <v>52642.63</v>
      </c>
      <c r="J23" s="69">
        <v>143807.6</v>
      </c>
      <c r="K23" s="68">
        <v>69083.6</v>
      </c>
      <c r="L23" s="69">
        <v>158635.39</v>
      </c>
      <c r="M23" s="68">
        <v>58644.98</v>
      </c>
      <c r="N23" s="68">
        <v>329993.99</v>
      </c>
      <c r="O23" s="68">
        <v>316401.39</v>
      </c>
      <c r="P23" s="30">
        <f t="shared" si="0"/>
        <v>1518292.1</v>
      </c>
    </row>
    <row r="24" spans="1:16" ht="12.75">
      <c r="A24" s="92"/>
      <c r="B24" s="88"/>
      <c r="C24" s="88"/>
      <c r="D24" s="67"/>
      <c r="E24" s="68"/>
      <c r="F24" s="69"/>
      <c r="G24" s="71"/>
      <c r="H24" s="69"/>
      <c r="I24" s="68"/>
      <c r="J24" s="69"/>
      <c r="K24" s="68"/>
      <c r="L24" s="69"/>
      <c r="M24" s="68"/>
      <c r="N24" s="68"/>
      <c r="O24" s="68"/>
      <c r="P24" s="30">
        <f t="shared" si="0"/>
        <v>0</v>
      </c>
    </row>
    <row r="25" spans="1:16" ht="12.75">
      <c r="A25" s="92"/>
      <c r="B25" s="88"/>
      <c r="C25" s="88"/>
      <c r="D25" s="67"/>
      <c r="E25" s="68"/>
      <c r="F25" s="69"/>
      <c r="G25" s="71"/>
      <c r="H25" s="69"/>
      <c r="I25" s="68"/>
      <c r="J25" s="69"/>
      <c r="K25" s="68"/>
      <c r="L25" s="69"/>
      <c r="M25" s="68"/>
      <c r="N25" s="68"/>
      <c r="O25" s="68"/>
      <c r="P25" s="30">
        <f t="shared" si="0"/>
        <v>0</v>
      </c>
    </row>
    <row r="26" spans="1:16" ht="12.75">
      <c r="A26" s="87" t="s">
        <v>11</v>
      </c>
      <c r="B26" s="88"/>
      <c r="C26" s="88"/>
      <c r="D26" s="72">
        <v>-459802.07</v>
      </c>
      <c r="E26" s="73">
        <v>-456886.32</v>
      </c>
      <c r="F26" s="74">
        <f>SUM(F6+F12-F16)</f>
        <v>-420027.82999999996</v>
      </c>
      <c r="G26" s="117">
        <v>-565966.26</v>
      </c>
      <c r="H26" s="74">
        <f>SUM(H6+H12-H16)</f>
        <v>-502271.20999999996</v>
      </c>
      <c r="I26" s="73">
        <v>-370195.12</v>
      </c>
      <c r="J26" s="74">
        <v>-518823.98</v>
      </c>
      <c r="K26" s="73">
        <v>-483990.44</v>
      </c>
      <c r="L26" s="74">
        <v>-553625.22</v>
      </c>
      <c r="M26" s="73">
        <v>-461351.12</v>
      </c>
      <c r="N26" s="73">
        <v>-706605</v>
      </c>
      <c r="O26" s="73">
        <v>-730606.55</v>
      </c>
      <c r="P26" s="76">
        <f t="shared" si="0"/>
        <v>-6230151.12</v>
      </c>
    </row>
    <row r="27" spans="1:16" ht="13.5" thickBot="1">
      <c r="A27" s="92"/>
      <c r="B27" s="88"/>
      <c r="C27" s="88"/>
      <c r="D27" s="67"/>
      <c r="E27" s="68"/>
      <c r="F27" s="74"/>
      <c r="G27" s="118"/>
      <c r="H27" s="69"/>
      <c r="I27" s="68"/>
      <c r="J27" s="69"/>
      <c r="K27" s="68"/>
      <c r="L27" s="69"/>
      <c r="M27" s="68"/>
      <c r="N27" s="68"/>
      <c r="O27" s="68"/>
      <c r="P27" s="30">
        <f t="shared" si="0"/>
        <v>0</v>
      </c>
    </row>
    <row r="28" spans="1:16" ht="13.5" thickBot="1">
      <c r="A28" s="114" t="s">
        <v>29</v>
      </c>
      <c r="B28" s="98"/>
      <c r="C28" s="98"/>
      <c r="D28" s="99">
        <v>-459802.07</v>
      </c>
      <c r="E28" s="100">
        <v>-456886.32</v>
      </c>
      <c r="F28" s="101">
        <f>SUM(F26)</f>
        <v>-420027.82999999996</v>
      </c>
      <c r="G28" s="119">
        <v>-565966.26</v>
      </c>
      <c r="H28" s="103">
        <f>SUM(H26)</f>
        <v>-502271.20999999996</v>
      </c>
      <c r="I28" s="103">
        <v>-370195.12</v>
      </c>
      <c r="J28" s="103">
        <v>-518823.98</v>
      </c>
      <c r="K28" s="103">
        <v>-483990.44</v>
      </c>
      <c r="L28" s="103">
        <v>-553625.22</v>
      </c>
      <c r="M28" s="100">
        <v>-461351.12</v>
      </c>
      <c r="N28" s="100">
        <v>-706605</v>
      </c>
      <c r="O28" s="100">
        <v>-730606.55</v>
      </c>
      <c r="P28" s="104">
        <f t="shared" si="0"/>
        <v>-6230151.12</v>
      </c>
    </row>
    <row r="29" spans="1:16" ht="13.5" thickBot="1">
      <c r="A29" s="77"/>
      <c r="B29" s="77"/>
      <c r="C29" s="77"/>
      <c r="D29" s="77"/>
      <c r="E29" s="77"/>
      <c r="F29" s="77"/>
      <c r="G29" s="78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13.5" thickBot="1">
      <c r="A30" s="105" t="s">
        <v>22</v>
      </c>
      <c r="B30" s="106"/>
      <c r="C30" s="106"/>
      <c r="D30" s="109">
        <v>0</v>
      </c>
      <c r="E30" s="109">
        <v>516000</v>
      </c>
      <c r="F30" s="109">
        <v>25290900</v>
      </c>
      <c r="G30" s="120">
        <v>5242289.43</v>
      </c>
      <c r="H30" s="109">
        <v>7912204.47</v>
      </c>
      <c r="I30" s="109">
        <v>1486587.74</v>
      </c>
      <c r="J30" s="109">
        <v>7476204.35</v>
      </c>
      <c r="K30" s="109">
        <v>1609170.3</v>
      </c>
      <c r="L30" s="109">
        <v>1055183.41</v>
      </c>
      <c r="M30" s="113">
        <v>1904175.54</v>
      </c>
      <c r="N30" s="109">
        <v>11218915.97</v>
      </c>
      <c r="O30" s="109">
        <v>6356422.36</v>
      </c>
      <c r="P30" s="121">
        <f>SUM(D30:O30)</f>
        <v>70068053.57</v>
      </c>
    </row>
    <row r="31" spans="3:7" ht="12.75">
      <c r="C31" s="15"/>
      <c r="D31" s="15"/>
      <c r="E31" s="15"/>
      <c r="F31" s="15"/>
      <c r="G31" s="15"/>
    </row>
    <row r="32" spans="1:4" ht="12.75">
      <c r="A32" s="15"/>
      <c r="B32" s="1"/>
      <c r="C32" s="15"/>
      <c r="D32" s="1"/>
    </row>
    <row r="33" spans="1:3" ht="12.75">
      <c r="A33" s="14"/>
      <c r="B33" s="14"/>
      <c r="C33" s="14"/>
    </row>
    <row r="34" ht="12.75">
      <c r="A34" s="15" t="s">
        <v>14</v>
      </c>
    </row>
    <row r="35" ht="12.75">
      <c r="A35" s="14" t="s">
        <v>23</v>
      </c>
    </row>
  </sheetData>
  <sheetProtection/>
  <mergeCells count="4">
    <mergeCell ref="A7:C7"/>
    <mergeCell ref="A8:C8"/>
    <mergeCell ref="A1:P1"/>
    <mergeCell ref="A3:P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H3">
      <selection activeCell="Q26" sqref="Q26"/>
    </sheetView>
  </sheetViews>
  <sheetFormatPr defaultColWidth="9.140625" defaultRowHeight="12.75"/>
  <cols>
    <col min="3" max="3" width="5.28125" style="0" customWidth="1"/>
    <col min="4" max="5" width="9.00390625" style="0" customWidth="1"/>
    <col min="6" max="6" width="9.7109375" style="0" customWidth="1"/>
    <col min="7" max="7" width="9.57421875" style="0" customWidth="1"/>
    <col min="8" max="8" width="9.00390625" style="0" customWidth="1"/>
    <col min="9" max="9" width="9.28125" style="0" customWidth="1"/>
    <col min="10" max="10" width="9.00390625" style="0" customWidth="1"/>
    <col min="11" max="12" width="9.57421875" style="0" customWidth="1"/>
    <col min="13" max="15" width="9.00390625" style="0" customWidth="1"/>
    <col min="16" max="16" width="10.7109375" style="0" customWidth="1"/>
  </cols>
  <sheetData>
    <row r="1" spans="1:16" ht="12.75">
      <c r="A1" s="305" t="s">
        <v>13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307" t="s">
        <v>28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ht="13.5" thickBot="1"/>
    <row r="5" spans="1:16" ht="13.5" thickBot="1">
      <c r="A5" s="85" t="s">
        <v>21</v>
      </c>
      <c r="B5" s="86"/>
      <c r="C5" s="86"/>
      <c r="D5" s="17">
        <v>40209</v>
      </c>
      <c r="E5" s="18">
        <v>40237</v>
      </c>
      <c r="F5" s="19">
        <v>40268</v>
      </c>
      <c r="G5" s="19">
        <v>40298</v>
      </c>
      <c r="H5" s="19">
        <v>40329</v>
      </c>
      <c r="I5" s="19">
        <v>40359</v>
      </c>
      <c r="J5" s="19">
        <v>40390</v>
      </c>
      <c r="K5" s="19">
        <v>40421</v>
      </c>
      <c r="L5" s="18">
        <v>40451</v>
      </c>
      <c r="M5" s="20">
        <v>40482</v>
      </c>
      <c r="N5" s="20">
        <v>40512</v>
      </c>
      <c r="O5" s="20">
        <v>40543</v>
      </c>
      <c r="P5" s="21" t="s">
        <v>0</v>
      </c>
    </row>
    <row r="6" spans="1:16" ht="12.75">
      <c r="A6" s="87" t="s">
        <v>1</v>
      </c>
      <c r="B6" s="88"/>
      <c r="C6" s="88"/>
      <c r="D6" s="79">
        <f>SUM(D7:D11)</f>
        <v>33136.36</v>
      </c>
      <c r="E6" s="80">
        <v>18278.01</v>
      </c>
      <c r="F6" s="81">
        <v>35556.68</v>
      </c>
      <c r="G6" s="82">
        <v>41447.21</v>
      </c>
      <c r="H6" s="81">
        <v>81759.24</v>
      </c>
      <c r="I6" s="80">
        <v>71242.25</v>
      </c>
      <c r="J6" s="81">
        <v>77211.04</v>
      </c>
      <c r="K6" s="80">
        <v>27458.35</v>
      </c>
      <c r="L6" s="81">
        <f>SUM(L7:L10)</f>
        <v>32106.94</v>
      </c>
      <c r="M6" s="80">
        <v>46149.72</v>
      </c>
      <c r="N6" s="80">
        <v>92767.26</v>
      </c>
      <c r="O6" s="80">
        <v>280966.9</v>
      </c>
      <c r="P6" s="83">
        <f aca="true" t="shared" si="0" ref="P6:P28">SUM(D6:O6)</f>
        <v>838079.96</v>
      </c>
    </row>
    <row r="7" spans="1:16" ht="12.75">
      <c r="A7" s="302" t="s">
        <v>15</v>
      </c>
      <c r="B7" s="303"/>
      <c r="C7" s="304"/>
      <c r="D7" s="67">
        <v>17312.8</v>
      </c>
      <c r="E7" s="68">
        <v>6250</v>
      </c>
      <c r="F7" s="69">
        <v>20873.91</v>
      </c>
      <c r="G7" s="70">
        <v>10758.08</v>
      </c>
      <c r="H7" s="69">
        <v>33642.98</v>
      </c>
      <c r="I7" s="68">
        <v>32276.55</v>
      </c>
      <c r="J7" s="69">
        <v>36832.17</v>
      </c>
      <c r="K7" s="68">
        <v>26168.39</v>
      </c>
      <c r="L7" s="69">
        <v>7606.39</v>
      </c>
      <c r="M7" s="68">
        <v>12351.9</v>
      </c>
      <c r="N7" s="68">
        <v>66615.23</v>
      </c>
      <c r="O7" s="68">
        <v>254781.02</v>
      </c>
      <c r="P7" s="30">
        <f t="shared" si="0"/>
        <v>525469.42</v>
      </c>
    </row>
    <row r="8" spans="1:16" ht="12.75">
      <c r="A8" s="302" t="s">
        <v>2</v>
      </c>
      <c r="B8" s="303"/>
      <c r="C8" s="304"/>
      <c r="D8" s="67">
        <v>15823.56</v>
      </c>
      <c r="E8" s="68">
        <v>12028.01</v>
      </c>
      <c r="F8" s="69">
        <v>14682.77</v>
      </c>
      <c r="G8" s="71">
        <v>30689.13</v>
      </c>
      <c r="H8" s="69">
        <v>48116.26</v>
      </c>
      <c r="I8" s="68">
        <v>38965.7</v>
      </c>
      <c r="J8" s="69">
        <v>40378.87</v>
      </c>
      <c r="K8" s="68">
        <v>1289.96</v>
      </c>
      <c r="L8" s="69">
        <v>24500.55</v>
      </c>
      <c r="M8" s="68">
        <v>33797.82</v>
      </c>
      <c r="N8" s="68">
        <v>26152.03</v>
      </c>
      <c r="O8" s="68">
        <v>26185.88</v>
      </c>
      <c r="P8" s="30">
        <f t="shared" si="0"/>
        <v>312610.54</v>
      </c>
    </row>
    <row r="9" spans="1:16" ht="12.75">
      <c r="A9" s="89" t="s">
        <v>17</v>
      </c>
      <c r="B9" s="90"/>
      <c r="C9" s="91"/>
      <c r="D9" s="67">
        <v>0</v>
      </c>
      <c r="E9" s="68">
        <v>0</v>
      </c>
      <c r="F9" s="69">
        <v>0</v>
      </c>
      <c r="G9" s="70">
        <v>0</v>
      </c>
      <c r="H9" s="69">
        <v>0</v>
      </c>
      <c r="I9" s="68">
        <v>0</v>
      </c>
      <c r="J9" s="69">
        <v>0</v>
      </c>
      <c r="K9" s="68">
        <v>0</v>
      </c>
      <c r="L9" s="69"/>
      <c r="M9" s="68">
        <v>0</v>
      </c>
      <c r="N9" s="68">
        <v>0</v>
      </c>
      <c r="O9" s="68">
        <v>0</v>
      </c>
      <c r="P9" s="30">
        <f t="shared" si="0"/>
        <v>0</v>
      </c>
    </row>
    <row r="10" spans="1:16" ht="12.75">
      <c r="A10" s="67" t="s">
        <v>18</v>
      </c>
      <c r="B10" s="69"/>
      <c r="C10" s="69"/>
      <c r="D10" s="67">
        <v>0</v>
      </c>
      <c r="E10" s="68">
        <v>0</v>
      </c>
      <c r="F10" s="69">
        <v>0</v>
      </c>
      <c r="G10" s="70">
        <v>0</v>
      </c>
      <c r="H10" s="69">
        <v>0</v>
      </c>
      <c r="I10" s="68">
        <v>0</v>
      </c>
      <c r="J10" s="69">
        <v>0</v>
      </c>
      <c r="K10" s="68">
        <v>0</v>
      </c>
      <c r="L10" s="69"/>
      <c r="M10" s="68">
        <v>0</v>
      </c>
      <c r="N10" s="68">
        <v>0</v>
      </c>
      <c r="O10" s="68">
        <v>0</v>
      </c>
      <c r="P10" s="30">
        <f t="shared" si="0"/>
        <v>0</v>
      </c>
    </row>
    <row r="11" spans="1:16" ht="12.75">
      <c r="A11" s="67"/>
      <c r="B11" s="69"/>
      <c r="C11" s="69"/>
      <c r="D11" s="67"/>
      <c r="E11" s="68"/>
      <c r="F11" s="69"/>
      <c r="G11" s="71"/>
      <c r="H11" s="69"/>
      <c r="I11" s="68"/>
      <c r="J11" s="69"/>
      <c r="K11" s="68"/>
      <c r="L11" s="69"/>
      <c r="M11" s="68"/>
      <c r="N11" s="68"/>
      <c r="O11" s="68"/>
      <c r="P11" s="30">
        <f t="shared" si="0"/>
        <v>0</v>
      </c>
    </row>
    <row r="12" spans="1:16" ht="12.75">
      <c r="A12" s="87" t="s">
        <v>3</v>
      </c>
      <c r="B12" s="88"/>
      <c r="C12" s="88"/>
      <c r="D12" s="84">
        <f>SUM(D13:D15)</f>
        <v>11329.39</v>
      </c>
      <c r="E12" s="80">
        <v>4841.64</v>
      </c>
      <c r="F12" s="81">
        <v>1077879.31</v>
      </c>
      <c r="G12" s="82">
        <v>11422.19</v>
      </c>
      <c r="H12" s="81">
        <v>4850.62</v>
      </c>
      <c r="I12" s="80">
        <v>5857.06</v>
      </c>
      <c r="J12" s="81">
        <v>9337.81</v>
      </c>
      <c r="K12" s="80">
        <v>8722.27</v>
      </c>
      <c r="L12" s="81">
        <f>SUM(L13)</f>
        <v>48493.7</v>
      </c>
      <c r="M12" s="80">
        <v>88.1</v>
      </c>
      <c r="N12" s="80">
        <v>90133.65</v>
      </c>
      <c r="O12" s="80">
        <v>16425.04</v>
      </c>
      <c r="P12" s="83">
        <f t="shared" si="0"/>
        <v>1289380.7800000003</v>
      </c>
    </row>
    <row r="13" spans="1:16" ht="12.75">
      <c r="A13" s="92" t="s">
        <v>10</v>
      </c>
      <c r="B13" s="88"/>
      <c r="C13" s="93"/>
      <c r="D13" s="67">
        <v>11329.39</v>
      </c>
      <c r="E13" s="68">
        <v>4841.64</v>
      </c>
      <c r="F13" s="69">
        <v>1077879.31</v>
      </c>
      <c r="G13" s="71">
        <v>11422.19</v>
      </c>
      <c r="H13" s="69">
        <v>4850.62</v>
      </c>
      <c r="I13" s="68">
        <v>5857.06</v>
      </c>
      <c r="J13" s="69">
        <v>9337.81</v>
      </c>
      <c r="K13" s="68">
        <v>8722.27</v>
      </c>
      <c r="L13" s="69">
        <v>48493.7</v>
      </c>
      <c r="M13" s="68">
        <v>88.1</v>
      </c>
      <c r="N13" s="68">
        <v>90133.65</v>
      </c>
      <c r="O13" s="68">
        <v>16425.04</v>
      </c>
      <c r="P13" s="30"/>
    </row>
    <row r="14" spans="1:16" ht="12.75">
      <c r="A14" s="94"/>
      <c r="B14" s="95"/>
      <c r="C14" s="96"/>
      <c r="D14" s="67"/>
      <c r="E14" s="68"/>
      <c r="F14" s="69"/>
      <c r="G14" s="71"/>
      <c r="H14" s="69"/>
      <c r="I14" s="68"/>
      <c r="J14" s="69"/>
      <c r="K14" s="68"/>
      <c r="L14" s="69"/>
      <c r="M14" s="68"/>
      <c r="N14" s="68"/>
      <c r="O14" s="68"/>
      <c r="P14" s="30">
        <f t="shared" si="0"/>
        <v>0</v>
      </c>
    </row>
    <row r="15" spans="1:16" ht="12.75">
      <c r="A15" s="94"/>
      <c r="B15" s="95"/>
      <c r="C15" s="96"/>
      <c r="D15" s="67"/>
      <c r="E15" s="68"/>
      <c r="F15" s="69"/>
      <c r="G15" s="71"/>
      <c r="H15" s="69"/>
      <c r="I15" s="68"/>
      <c r="J15" s="69"/>
      <c r="K15" s="68"/>
      <c r="L15" s="69"/>
      <c r="M15" s="68"/>
      <c r="N15" s="68"/>
      <c r="O15" s="68"/>
      <c r="P15" s="30">
        <f t="shared" si="0"/>
        <v>0</v>
      </c>
    </row>
    <row r="16" spans="1:16" ht="12.75">
      <c r="A16" s="87" t="s">
        <v>4</v>
      </c>
      <c r="B16" s="88"/>
      <c r="C16" s="88"/>
      <c r="D16" s="84">
        <f>SUM(D17:D25)</f>
        <v>514197.77</v>
      </c>
      <c r="E16" s="80">
        <v>427551.03</v>
      </c>
      <c r="F16" s="81">
        <v>514758.06</v>
      </c>
      <c r="G16" s="80">
        <v>491729.97</v>
      </c>
      <c r="H16" s="81">
        <f>SUM(H17:H23)</f>
        <v>471108.06000000006</v>
      </c>
      <c r="I16" s="80">
        <v>520867.92</v>
      </c>
      <c r="J16" s="81">
        <v>609500.81</v>
      </c>
      <c r="K16" s="80">
        <v>565220.28</v>
      </c>
      <c r="L16" s="81">
        <f>SUM(L17:L24)</f>
        <v>768382.47</v>
      </c>
      <c r="M16" s="80">
        <v>544429.6</v>
      </c>
      <c r="N16" s="80">
        <v>692170.7</v>
      </c>
      <c r="O16" s="80">
        <v>769327.09</v>
      </c>
      <c r="P16" s="83">
        <f t="shared" si="0"/>
        <v>6889243.76</v>
      </c>
    </row>
    <row r="17" spans="1:16" ht="12.75">
      <c r="A17" s="92" t="s">
        <v>5</v>
      </c>
      <c r="B17" s="88"/>
      <c r="C17" s="88"/>
      <c r="D17" s="67">
        <v>368106.81</v>
      </c>
      <c r="E17" s="68">
        <v>329187.14</v>
      </c>
      <c r="F17" s="69">
        <v>335988.33</v>
      </c>
      <c r="G17" s="71">
        <v>296728.61</v>
      </c>
      <c r="H17" s="69">
        <v>318436.63</v>
      </c>
      <c r="I17" s="68">
        <v>376245.97</v>
      </c>
      <c r="J17" s="69">
        <v>321487.42</v>
      </c>
      <c r="K17" s="68">
        <v>373902.14</v>
      </c>
      <c r="L17" s="69">
        <v>349766.99</v>
      </c>
      <c r="M17" s="68">
        <v>324411.56</v>
      </c>
      <c r="N17" s="68">
        <v>391074.55</v>
      </c>
      <c r="O17" s="68">
        <v>500345.27</v>
      </c>
      <c r="P17" s="30">
        <f t="shared" si="0"/>
        <v>4285681.42</v>
      </c>
    </row>
    <row r="18" spans="1:16" ht="12.75">
      <c r="A18" s="92" t="s">
        <v>6</v>
      </c>
      <c r="B18" s="88"/>
      <c r="C18" s="88"/>
      <c r="D18" s="67">
        <v>88143.25</v>
      </c>
      <c r="E18" s="68">
        <v>60799.64</v>
      </c>
      <c r="F18" s="69">
        <v>90209.81</v>
      </c>
      <c r="G18" s="71">
        <v>79785.47</v>
      </c>
      <c r="H18" s="69">
        <v>88344.52</v>
      </c>
      <c r="I18" s="68">
        <v>65516.91</v>
      </c>
      <c r="J18" s="69">
        <v>86071.72</v>
      </c>
      <c r="K18" s="68">
        <v>106349.33</v>
      </c>
      <c r="L18" s="69">
        <v>90350.12</v>
      </c>
      <c r="M18" s="68">
        <v>110004.34</v>
      </c>
      <c r="N18" s="68">
        <v>84452.49</v>
      </c>
      <c r="O18" s="68">
        <v>112480.39</v>
      </c>
      <c r="P18" s="30">
        <f t="shared" si="0"/>
        <v>1062507.99</v>
      </c>
    </row>
    <row r="19" spans="1:16" ht="12.75">
      <c r="A19" s="92" t="s">
        <v>7</v>
      </c>
      <c r="B19" s="88"/>
      <c r="C19" s="88"/>
      <c r="D19" s="67">
        <v>2.03</v>
      </c>
      <c r="E19" s="68">
        <v>5.02</v>
      </c>
      <c r="F19" s="69">
        <v>3352.57</v>
      </c>
      <c r="G19" s="70">
        <v>0.54</v>
      </c>
      <c r="H19" s="69">
        <v>1.69</v>
      </c>
      <c r="I19" s="68">
        <v>0.67</v>
      </c>
      <c r="J19" s="69">
        <v>0</v>
      </c>
      <c r="K19" s="68">
        <v>177.12</v>
      </c>
      <c r="L19" s="69">
        <v>30.94</v>
      </c>
      <c r="M19" s="68">
        <v>23.79</v>
      </c>
      <c r="N19" s="68">
        <v>1394.62</v>
      </c>
      <c r="O19" s="68">
        <v>0.74</v>
      </c>
      <c r="P19" s="30">
        <f t="shared" si="0"/>
        <v>4989.73</v>
      </c>
    </row>
    <row r="20" spans="1:16" ht="12.75">
      <c r="A20" s="92" t="s">
        <v>8</v>
      </c>
      <c r="B20" s="88"/>
      <c r="C20" s="88"/>
      <c r="D20" s="67">
        <v>1560.56</v>
      </c>
      <c r="E20" s="68">
        <v>251.61</v>
      </c>
      <c r="F20" s="69">
        <v>2548.04</v>
      </c>
      <c r="G20" s="71">
        <v>32428.1</v>
      </c>
      <c r="H20" s="69">
        <v>1402.5</v>
      </c>
      <c r="I20" s="68">
        <v>1205.53</v>
      </c>
      <c r="J20" s="69">
        <v>1836.73</v>
      </c>
      <c r="K20" s="68">
        <v>402.34</v>
      </c>
      <c r="L20" s="69">
        <v>2011.21</v>
      </c>
      <c r="M20" s="68">
        <v>9663.81</v>
      </c>
      <c r="N20" s="68">
        <v>5158.4</v>
      </c>
      <c r="O20" s="68">
        <v>38502.78</v>
      </c>
      <c r="P20" s="30">
        <f t="shared" si="0"/>
        <v>96971.60999999999</v>
      </c>
    </row>
    <row r="21" spans="1:16" ht="12.75">
      <c r="A21" s="92" t="s">
        <v>9</v>
      </c>
      <c r="B21" s="88"/>
      <c r="C21" s="88"/>
      <c r="D21" s="67">
        <v>21479.04</v>
      </c>
      <c r="E21" s="68">
        <v>21501.54</v>
      </c>
      <c r="F21" s="69">
        <v>21490.27</v>
      </c>
      <c r="G21" s="71">
        <v>21490.27</v>
      </c>
      <c r="H21" s="69">
        <v>22378.32</v>
      </c>
      <c r="I21" s="68">
        <v>22527.18</v>
      </c>
      <c r="J21" s="69">
        <v>23193.21</v>
      </c>
      <c r="K21" s="68">
        <v>23890.38</v>
      </c>
      <c r="L21" s="69">
        <v>23937.31</v>
      </c>
      <c r="M21" s="68">
        <v>24464</v>
      </c>
      <c r="N21" s="68">
        <v>25003.44</v>
      </c>
      <c r="O21" s="68">
        <v>25266.71</v>
      </c>
      <c r="P21" s="30">
        <f t="shared" si="0"/>
        <v>276621.67</v>
      </c>
    </row>
    <row r="22" spans="1:16" ht="12.75">
      <c r="A22" s="92" t="s">
        <v>19</v>
      </c>
      <c r="B22" s="88"/>
      <c r="C22" s="88"/>
      <c r="D22" s="67">
        <v>0</v>
      </c>
      <c r="E22" s="68">
        <v>0</v>
      </c>
      <c r="F22" s="69">
        <v>0</v>
      </c>
      <c r="G22" s="70">
        <v>0</v>
      </c>
      <c r="H22" s="69">
        <v>0</v>
      </c>
      <c r="I22" s="68">
        <v>0</v>
      </c>
      <c r="J22" s="69">
        <v>0</v>
      </c>
      <c r="K22" s="68">
        <v>0</v>
      </c>
      <c r="L22" s="69">
        <v>0</v>
      </c>
      <c r="M22" s="68">
        <v>0</v>
      </c>
      <c r="N22" s="68">
        <v>0</v>
      </c>
      <c r="O22" s="68">
        <v>0</v>
      </c>
      <c r="P22" s="30">
        <f t="shared" si="0"/>
        <v>0</v>
      </c>
    </row>
    <row r="23" spans="1:16" ht="12.75">
      <c r="A23" s="92" t="s">
        <v>20</v>
      </c>
      <c r="B23" s="88"/>
      <c r="C23" s="88"/>
      <c r="D23" s="67">
        <v>34906.08</v>
      </c>
      <c r="E23" s="68">
        <v>15806.08</v>
      </c>
      <c r="F23" s="69">
        <v>61169.04</v>
      </c>
      <c r="G23" s="71">
        <v>61296.98</v>
      </c>
      <c r="H23" s="69">
        <v>40544.4</v>
      </c>
      <c r="I23" s="68">
        <v>55371.66</v>
      </c>
      <c r="J23" s="69">
        <v>176911.73</v>
      </c>
      <c r="K23" s="68">
        <v>60498.97</v>
      </c>
      <c r="L23" s="69">
        <v>302285.9</v>
      </c>
      <c r="M23" s="68">
        <v>75862.1</v>
      </c>
      <c r="N23" s="68">
        <v>185087.2</v>
      </c>
      <c r="O23" s="68">
        <v>92731.2</v>
      </c>
      <c r="P23" s="30">
        <f t="shared" si="0"/>
        <v>1162471.3399999999</v>
      </c>
    </row>
    <row r="24" spans="1:16" ht="12.75">
      <c r="A24" s="92"/>
      <c r="B24" s="88"/>
      <c r="C24" s="88"/>
      <c r="D24" s="67"/>
      <c r="E24" s="68"/>
      <c r="F24" s="69"/>
      <c r="G24" s="71"/>
      <c r="H24" s="69"/>
      <c r="I24" s="68"/>
      <c r="J24" s="69"/>
      <c r="K24" s="68"/>
      <c r="L24" s="69"/>
      <c r="M24" s="68"/>
      <c r="N24" s="68"/>
      <c r="O24" s="68"/>
      <c r="P24" s="30">
        <f t="shared" si="0"/>
        <v>0</v>
      </c>
    </row>
    <row r="25" spans="1:16" ht="12.75">
      <c r="A25" s="92"/>
      <c r="B25" s="88"/>
      <c r="C25" s="88"/>
      <c r="D25" s="67"/>
      <c r="E25" s="68"/>
      <c r="F25" s="69"/>
      <c r="G25" s="71"/>
      <c r="H25" s="69"/>
      <c r="I25" s="68"/>
      <c r="J25" s="69"/>
      <c r="K25" s="68"/>
      <c r="L25" s="69"/>
      <c r="M25" s="68"/>
      <c r="N25" s="68"/>
      <c r="O25" s="68"/>
      <c r="P25" s="30">
        <f t="shared" si="0"/>
        <v>0</v>
      </c>
    </row>
    <row r="26" spans="1:16" ht="12.75">
      <c r="A26" s="87" t="s">
        <v>11</v>
      </c>
      <c r="B26" s="88"/>
      <c r="C26" s="88"/>
      <c r="D26" s="72">
        <f>SUM(D6+D12-D16)</f>
        <v>-469732.02</v>
      </c>
      <c r="E26" s="73">
        <v>-404431.38</v>
      </c>
      <c r="F26" s="115">
        <f>SUM(F6+F12-F16)</f>
        <v>598677.9299999999</v>
      </c>
      <c r="G26" s="117">
        <v>-438860.57</v>
      </c>
      <c r="H26" s="74">
        <f>SUM(H6+H12-H16)</f>
        <v>-384498.20000000007</v>
      </c>
      <c r="I26" s="73">
        <v>-443768.61</v>
      </c>
      <c r="J26" s="74">
        <v>-522951.96</v>
      </c>
      <c r="K26" s="73">
        <f>SUM(K6+K12-K16)</f>
        <v>-529039.66</v>
      </c>
      <c r="L26" s="74">
        <f>SUM(L6+L12-L16)</f>
        <v>-687781.83</v>
      </c>
      <c r="M26" s="73">
        <v>-498191.78</v>
      </c>
      <c r="N26" s="73">
        <v>-509269.79</v>
      </c>
      <c r="O26" s="73">
        <v>-471935.15</v>
      </c>
      <c r="P26" s="76">
        <f t="shared" si="0"/>
        <v>-4761783.0200000005</v>
      </c>
    </row>
    <row r="27" spans="1:16" ht="13.5" thickBot="1">
      <c r="A27" s="92"/>
      <c r="B27" s="88"/>
      <c r="C27" s="88"/>
      <c r="D27" s="67"/>
      <c r="E27" s="68"/>
      <c r="F27" s="69"/>
      <c r="G27" s="118"/>
      <c r="H27" s="69"/>
      <c r="I27" s="68"/>
      <c r="J27" s="69"/>
      <c r="K27" s="68"/>
      <c r="L27" s="69"/>
      <c r="M27" s="68"/>
      <c r="N27" s="68"/>
      <c r="O27" s="68"/>
      <c r="P27" s="30"/>
    </row>
    <row r="28" spans="1:16" ht="13.5" thickBot="1">
      <c r="A28" s="114" t="s">
        <v>29</v>
      </c>
      <c r="B28" s="98"/>
      <c r="C28" s="98"/>
      <c r="D28" s="99">
        <f>SUM(D26)</f>
        <v>-469732.02</v>
      </c>
      <c r="E28" s="100">
        <v>-404431.38</v>
      </c>
      <c r="F28" s="116">
        <v>598677.93</v>
      </c>
      <c r="G28" s="119">
        <v>-438860.57</v>
      </c>
      <c r="H28" s="103">
        <v>-384498.2</v>
      </c>
      <c r="I28" s="103">
        <v>-443768.61</v>
      </c>
      <c r="J28" s="103">
        <v>-522951.96</v>
      </c>
      <c r="K28" s="103">
        <f>SUM(K26)</f>
        <v>-529039.66</v>
      </c>
      <c r="L28" s="103">
        <f>SUM(L26)</f>
        <v>-687781.83</v>
      </c>
      <c r="M28" s="100">
        <v>-498191.78</v>
      </c>
      <c r="N28" s="100">
        <v>-509269.79</v>
      </c>
      <c r="O28" s="100">
        <v>-471935.15</v>
      </c>
      <c r="P28" s="104">
        <f t="shared" si="0"/>
        <v>-4761783.0200000005</v>
      </c>
    </row>
    <row r="29" spans="1:16" ht="13.5" thickBot="1">
      <c r="A29" s="77"/>
      <c r="B29" s="77"/>
      <c r="C29" s="77"/>
      <c r="D29" s="77"/>
      <c r="E29" s="77"/>
      <c r="F29" s="77"/>
      <c r="G29" s="78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13.5" thickBot="1">
      <c r="A30" s="105" t="s">
        <v>22</v>
      </c>
      <c r="B30" s="106"/>
      <c r="C30" s="106"/>
      <c r="D30" s="107"/>
      <c r="E30" s="108"/>
      <c r="F30" s="109">
        <v>1000000</v>
      </c>
      <c r="G30" s="110">
        <v>3501677</v>
      </c>
      <c r="H30" s="111"/>
      <c r="I30" s="107">
        <v>18000000</v>
      </c>
      <c r="J30" s="107">
        <v>7357000</v>
      </c>
      <c r="K30" s="109">
        <v>25000000</v>
      </c>
      <c r="L30" s="109">
        <v>25473300.16</v>
      </c>
      <c r="M30" s="113">
        <v>6692240.3</v>
      </c>
      <c r="N30" s="109">
        <v>5460000</v>
      </c>
      <c r="O30" s="109">
        <v>3085030.04</v>
      </c>
      <c r="P30" s="112">
        <f>SUM(D30:O30)</f>
        <v>95569247.5</v>
      </c>
    </row>
    <row r="31" spans="3:7" ht="12.75">
      <c r="C31" s="15"/>
      <c r="D31" s="15"/>
      <c r="E31" s="15"/>
      <c r="F31" s="15"/>
      <c r="G31" s="15"/>
    </row>
    <row r="32" spans="1:4" ht="12.75">
      <c r="A32" s="15"/>
      <c r="B32" s="1"/>
      <c r="C32" s="15"/>
      <c r="D32" s="1"/>
    </row>
    <row r="33" spans="1:3" ht="12.75">
      <c r="A33" s="14"/>
      <c r="B33" s="14"/>
      <c r="C33" s="14"/>
    </row>
    <row r="34" ht="12.75">
      <c r="A34" s="15" t="s">
        <v>14</v>
      </c>
    </row>
    <row r="35" ht="12.75">
      <c r="A35" s="14" t="s">
        <v>23</v>
      </c>
    </row>
  </sheetData>
  <sheetProtection/>
  <mergeCells count="4">
    <mergeCell ref="A7:C7"/>
    <mergeCell ref="A8:C8"/>
    <mergeCell ref="A1:P1"/>
    <mergeCell ref="A3:P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H1">
      <selection activeCell="R32" sqref="R32"/>
    </sheetView>
  </sheetViews>
  <sheetFormatPr defaultColWidth="9.140625" defaultRowHeight="12.75"/>
  <cols>
    <col min="3" max="3" width="5.28125" style="0" customWidth="1"/>
    <col min="4" max="6" width="9.00390625" style="0" customWidth="1"/>
    <col min="7" max="7" width="11.00390625" style="0" customWidth="1"/>
    <col min="8" max="15" width="9.00390625" style="0" customWidth="1"/>
    <col min="16" max="16" width="10.7109375" style="0" customWidth="1"/>
  </cols>
  <sheetData>
    <row r="1" spans="1:16" ht="12.75">
      <c r="A1" s="305" t="s">
        <v>13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307" t="s">
        <v>25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ht="13.5" thickBot="1"/>
    <row r="5" spans="1:16" ht="13.5" thickBot="1">
      <c r="A5" s="85" t="s">
        <v>21</v>
      </c>
      <c r="B5" s="86"/>
      <c r="C5" s="86"/>
      <c r="D5" s="17">
        <v>39844</v>
      </c>
      <c r="E5" s="18">
        <v>39872</v>
      </c>
      <c r="F5" s="19">
        <v>39903</v>
      </c>
      <c r="G5" s="19">
        <v>39933</v>
      </c>
      <c r="H5" s="19">
        <v>39964</v>
      </c>
      <c r="I5" s="19">
        <v>39994</v>
      </c>
      <c r="J5" s="19">
        <v>40025</v>
      </c>
      <c r="K5" s="19">
        <v>40056</v>
      </c>
      <c r="L5" s="18">
        <v>40086</v>
      </c>
      <c r="M5" s="20">
        <v>40117</v>
      </c>
      <c r="N5" s="20">
        <v>40147</v>
      </c>
      <c r="O5" s="20">
        <v>40178</v>
      </c>
      <c r="P5" s="21" t="s">
        <v>0</v>
      </c>
    </row>
    <row r="6" spans="1:16" ht="12.75">
      <c r="A6" s="87" t="s">
        <v>1</v>
      </c>
      <c r="B6" s="88"/>
      <c r="C6" s="88"/>
      <c r="D6" s="79">
        <f>SUM(D7:D11)</f>
        <v>9645.93</v>
      </c>
      <c r="E6" s="80">
        <f>SUM(E7:E10)</f>
        <v>76195.06</v>
      </c>
      <c r="F6" s="81">
        <v>373757.49</v>
      </c>
      <c r="G6" s="82">
        <f>SUM(G7:G10)</f>
        <v>41075.22</v>
      </c>
      <c r="H6" s="81">
        <v>186715.07</v>
      </c>
      <c r="I6" s="80">
        <f aca="true" t="shared" si="0" ref="I6:N6">SUM(I7:I10)</f>
        <v>59729.59</v>
      </c>
      <c r="J6" s="81">
        <f t="shared" si="0"/>
        <v>47109.520000000004</v>
      </c>
      <c r="K6" s="80">
        <f t="shared" si="0"/>
        <v>47630.55</v>
      </c>
      <c r="L6" s="81">
        <f t="shared" si="0"/>
        <v>45130.84</v>
      </c>
      <c r="M6" s="80">
        <f t="shared" si="0"/>
        <v>47174.7</v>
      </c>
      <c r="N6" s="80">
        <f t="shared" si="0"/>
        <v>39802.71</v>
      </c>
      <c r="O6" s="80">
        <f>SUM(O7:O10)</f>
        <v>45513.47</v>
      </c>
      <c r="P6" s="83">
        <f>SUM(D6:O6)</f>
        <v>1019480.1499999999</v>
      </c>
    </row>
    <row r="7" spans="1:16" ht="12.75">
      <c r="A7" s="302" t="s">
        <v>15</v>
      </c>
      <c r="B7" s="303"/>
      <c r="C7" s="304"/>
      <c r="D7" s="67">
        <v>800</v>
      </c>
      <c r="E7" s="68">
        <v>63600</v>
      </c>
      <c r="F7" s="69">
        <v>358719.24</v>
      </c>
      <c r="G7" s="70">
        <v>7100.46</v>
      </c>
      <c r="H7" s="69">
        <v>158052.83</v>
      </c>
      <c r="I7" s="68">
        <v>34240.11</v>
      </c>
      <c r="J7" s="69">
        <v>23190.78</v>
      </c>
      <c r="K7" s="68">
        <v>26701.38</v>
      </c>
      <c r="L7" s="69">
        <v>28293.64</v>
      </c>
      <c r="M7" s="68">
        <v>26930.81</v>
      </c>
      <c r="N7" s="68">
        <v>16496.27</v>
      </c>
      <c r="O7" s="68">
        <v>23601.79</v>
      </c>
      <c r="P7" s="30">
        <f>SUM(D7:O7)</f>
        <v>767727.3100000002</v>
      </c>
    </row>
    <row r="8" spans="1:16" ht="12.75">
      <c r="A8" s="302" t="s">
        <v>2</v>
      </c>
      <c r="B8" s="303"/>
      <c r="C8" s="304"/>
      <c r="D8" s="67">
        <v>8845.93</v>
      </c>
      <c r="E8" s="68">
        <v>12595.06</v>
      </c>
      <c r="F8" s="69">
        <v>15038.25</v>
      </c>
      <c r="G8" s="71">
        <v>33974.76</v>
      </c>
      <c r="H8" s="69">
        <v>28662.24</v>
      </c>
      <c r="I8" s="68">
        <v>25489.48</v>
      </c>
      <c r="J8" s="69">
        <v>23918.74</v>
      </c>
      <c r="K8" s="68">
        <v>20929.17</v>
      </c>
      <c r="L8" s="69">
        <v>16837.2</v>
      </c>
      <c r="M8" s="68">
        <v>20243.89</v>
      </c>
      <c r="N8" s="68">
        <v>23306.44</v>
      </c>
      <c r="O8" s="68">
        <v>21911.68</v>
      </c>
      <c r="P8" s="30">
        <f>SUM(D8:O8)</f>
        <v>251752.84000000003</v>
      </c>
    </row>
    <row r="9" spans="1:16" ht="12.75">
      <c r="A9" s="89" t="s">
        <v>17</v>
      </c>
      <c r="B9" s="90"/>
      <c r="C9" s="91"/>
      <c r="D9" s="67">
        <v>0</v>
      </c>
      <c r="E9" s="68">
        <v>0</v>
      </c>
      <c r="F9" s="69">
        <v>0</v>
      </c>
      <c r="G9" s="70">
        <v>0</v>
      </c>
      <c r="H9" s="69">
        <v>0</v>
      </c>
      <c r="I9" s="68">
        <v>0</v>
      </c>
      <c r="J9" s="69">
        <v>0</v>
      </c>
      <c r="K9" s="68">
        <v>0</v>
      </c>
      <c r="L9" s="69">
        <v>0</v>
      </c>
      <c r="M9" s="68">
        <v>0</v>
      </c>
      <c r="N9" s="68">
        <v>0</v>
      </c>
      <c r="O9" s="68">
        <v>0</v>
      </c>
      <c r="P9" s="30">
        <f>SUM(D9:O9)</f>
        <v>0</v>
      </c>
    </row>
    <row r="10" spans="1:16" ht="12.75">
      <c r="A10" s="67" t="s">
        <v>18</v>
      </c>
      <c r="B10" s="69"/>
      <c r="C10" s="69"/>
      <c r="D10" s="67">
        <v>0</v>
      </c>
      <c r="E10" s="68">
        <v>0</v>
      </c>
      <c r="F10" s="69">
        <v>0</v>
      </c>
      <c r="G10" s="70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68">
        <v>0</v>
      </c>
      <c r="O10" s="68">
        <v>0</v>
      </c>
      <c r="P10" s="30">
        <f>SUM(D10:O10)</f>
        <v>0</v>
      </c>
    </row>
    <row r="11" spans="1:16" ht="12.75">
      <c r="A11" s="67"/>
      <c r="B11" s="69"/>
      <c r="C11" s="69"/>
      <c r="D11" s="67"/>
      <c r="E11" s="68"/>
      <c r="F11" s="69"/>
      <c r="G11" s="71"/>
      <c r="H11" s="69"/>
      <c r="I11" s="68"/>
      <c r="J11" s="69"/>
      <c r="K11" s="68"/>
      <c r="L11" s="69"/>
      <c r="M11" s="68"/>
      <c r="N11" s="68"/>
      <c r="O11" s="68"/>
      <c r="P11" s="30"/>
    </row>
    <row r="12" spans="1:16" ht="12.75">
      <c r="A12" s="87" t="s">
        <v>3</v>
      </c>
      <c r="B12" s="88"/>
      <c r="C12" s="88"/>
      <c r="D12" s="84">
        <f>SUM(D13:D15)</f>
        <v>1109.26</v>
      </c>
      <c r="E12" s="80">
        <v>2609.89</v>
      </c>
      <c r="F12" s="81">
        <v>6990.04</v>
      </c>
      <c r="G12" s="82">
        <f>SUM(G13)</f>
        <v>1072354.22</v>
      </c>
      <c r="H12" s="81">
        <v>10501.19</v>
      </c>
      <c r="I12" s="80">
        <v>29842.18</v>
      </c>
      <c r="J12" s="81">
        <v>7911.23</v>
      </c>
      <c r="K12" s="80">
        <v>32725.5</v>
      </c>
      <c r="L12" s="81">
        <v>15069.96</v>
      </c>
      <c r="M12" s="80">
        <v>12079.1</v>
      </c>
      <c r="N12" s="80">
        <v>15474.41</v>
      </c>
      <c r="O12" s="80">
        <v>8616.83</v>
      </c>
      <c r="P12" s="83">
        <f>SUM(D12:O12)</f>
        <v>1215283.8099999998</v>
      </c>
    </row>
    <row r="13" spans="1:16" ht="12.75">
      <c r="A13" s="92" t="s">
        <v>10</v>
      </c>
      <c r="B13" s="88"/>
      <c r="C13" s="93"/>
      <c r="D13" s="67">
        <v>1109.26</v>
      </c>
      <c r="E13" s="68">
        <v>2609.89</v>
      </c>
      <c r="F13" s="69">
        <v>6990.04</v>
      </c>
      <c r="G13" s="71">
        <v>1072354.22</v>
      </c>
      <c r="H13" s="69">
        <v>10501.19</v>
      </c>
      <c r="I13" s="68">
        <v>29842.18</v>
      </c>
      <c r="J13" s="69">
        <v>7911.23</v>
      </c>
      <c r="K13" s="68">
        <v>32725.5</v>
      </c>
      <c r="L13" s="69">
        <v>15069.96</v>
      </c>
      <c r="M13" s="68">
        <v>12079.1</v>
      </c>
      <c r="N13" s="68">
        <v>15474.41</v>
      </c>
      <c r="O13" s="68">
        <v>8616.83</v>
      </c>
      <c r="P13" s="30">
        <f>SUM(D13:O13)</f>
        <v>1215283.8099999998</v>
      </c>
    </row>
    <row r="14" spans="1:16" ht="12.75">
      <c r="A14" s="94"/>
      <c r="B14" s="95"/>
      <c r="C14" s="96"/>
      <c r="D14" s="67"/>
      <c r="E14" s="68"/>
      <c r="F14" s="69"/>
      <c r="G14" s="71"/>
      <c r="H14" s="69"/>
      <c r="I14" s="68"/>
      <c r="J14" s="69"/>
      <c r="K14" s="68"/>
      <c r="L14" s="69"/>
      <c r="M14" s="68"/>
      <c r="N14" s="68"/>
      <c r="O14" s="68"/>
      <c r="P14" s="30"/>
    </row>
    <row r="15" spans="1:16" ht="12.75">
      <c r="A15" s="94"/>
      <c r="B15" s="95"/>
      <c r="C15" s="96"/>
      <c r="D15" s="67"/>
      <c r="E15" s="68"/>
      <c r="F15" s="69"/>
      <c r="G15" s="71"/>
      <c r="H15" s="69"/>
      <c r="I15" s="68"/>
      <c r="J15" s="69"/>
      <c r="K15" s="68"/>
      <c r="L15" s="69"/>
      <c r="M15" s="68"/>
      <c r="N15" s="68"/>
      <c r="O15" s="68"/>
      <c r="P15" s="30"/>
    </row>
    <row r="16" spans="1:16" ht="12.75">
      <c r="A16" s="87" t="s">
        <v>4</v>
      </c>
      <c r="B16" s="88"/>
      <c r="C16" s="88"/>
      <c r="D16" s="84">
        <f>SUM(D17:D25)</f>
        <v>414151.18999999994</v>
      </c>
      <c r="E16" s="80">
        <f>SUM(E17:E23)</f>
        <v>533597.74</v>
      </c>
      <c r="F16" s="81">
        <f>SUM(F17:F25)</f>
        <v>549283.52</v>
      </c>
      <c r="G16" s="80">
        <f>SUM(G17:G24)</f>
        <v>473971.00000000006</v>
      </c>
      <c r="H16" s="81">
        <f>SUM(H17:H23)</f>
        <v>448918.68999999994</v>
      </c>
      <c r="I16" s="80">
        <f>SUM(I17:I24)</f>
        <v>433102.02999999997</v>
      </c>
      <c r="J16" s="81">
        <f>SUM(J17:J24)</f>
        <v>462204.70999999996</v>
      </c>
      <c r="K16" s="80">
        <f>SUM(K17:K25)</f>
        <v>450215.65</v>
      </c>
      <c r="L16" s="81">
        <f>SUM(L17:L25)</f>
        <v>574194.34</v>
      </c>
      <c r="M16" s="80">
        <f>SUM(M17:M23)</f>
        <v>892291.38</v>
      </c>
      <c r="N16" s="80">
        <f>SUM(N17:N23)</f>
        <v>196967.99999999988</v>
      </c>
      <c r="O16" s="80">
        <f>SUM(O17:O23)</f>
        <v>615220.9500000001</v>
      </c>
      <c r="P16" s="83">
        <f aca="true" t="shared" si="1" ref="P16:P23">SUM(D16:O16)</f>
        <v>6044119.199999999</v>
      </c>
    </row>
    <row r="17" spans="1:16" ht="12.75">
      <c r="A17" s="92" t="s">
        <v>5</v>
      </c>
      <c r="B17" s="88"/>
      <c r="C17" s="88"/>
      <c r="D17" s="67">
        <v>275610.32</v>
      </c>
      <c r="E17" s="68">
        <v>300018.34</v>
      </c>
      <c r="F17" s="69">
        <v>331641.17</v>
      </c>
      <c r="G17" s="71">
        <v>326995.63</v>
      </c>
      <c r="H17" s="69">
        <v>306358.37</v>
      </c>
      <c r="I17" s="68">
        <v>328111.16</v>
      </c>
      <c r="J17" s="69">
        <v>291480.16</v>
      </c>
      <c r="K17" s="68">
        <v>308326.28</v>
      </c>
      <c r="L17" s="69">
        <v>374060.6</v>
      </c>
      <c r="M17" s="68">
        <v>340258.77</v>
      </c>
      <c r="N17" s="68">
        <v>408775.91</v>
      </c>
      <c r="O17" s="68">
        <v>382826.83</v>
      </c>
      <c r="P17" s="30">
        <f t="shared" si="1"/>
        <v>3974463.54</v>
      </c>
    </row>
    <row r="18" spans="1:16" ht="12.75">
      <c r="A18" s="92" t="s">
        <v>6</v>
      </c>
      <c r="B18" s="88"/>
      <c r="C18" s="88"/>
      <c r="D18" s="67">
        <v>58598.2</v>
      </c>
      <c r="E18" s="68">
        <v>105118.67</v>
      </c>
      <c r="F18" s="69">
        <v>77886.01</v>
      </c>
      <c r="G18" s="71">
        <v>80169.25</v>
      </c>
      <c r="H18" s="69">
        <v>69434.73</v>
      </c>
      <c r="I18" s="68">
        <v>52086.64</v>
      </c>
      <c r="J18" s="69">
        <v>98766.8</v>
      </c>
      <c r="K18" s="68">
        <v>61061.08</v>
      </c>
      <c r="L18" s="69">
        <v>83519.75</v>
      </c>
      <c r="M18" s="68">
        <v>100554.9</v>
      </c>
      <c r="N18" s="68">
        <v>82283.4</v>
      </c>
      <c r="O18" s="68">
        <v>73754.64</v>
      </c>
      <c r="P18" s="30">
        <f t="shared" si="1"/>
        <v>943234.0700000001</v>
      </c>
    </row>
    <row r="19" spans="1:16" ht="12.75">
      <c r="A19" s="92" t="s">
        <v>7</v>
      </c>
      <c r="B19" s="88"/>
      <c r="C19" s="88"/>
      <c r="D19" s="67">
        <v>38.97</v>
      </c>
      <c r="E19" s="68">
        <v>0</v>
      </c>
      <c r="F19" s="69">
        <v>105.85</v>
      </c>
      <c r="G19" s="70">
        <v>372.15</v>
      </c>
      <c r="H19" s="69">
        <v>5.24</v>
      </c>
      <c r="I19" s="68">
        <v>1794.23</v>
      </c>
      <c r="J19" s="69">
        <v>0</v>
      </c>
      <c r="K19" s="68">
        <v>0</v>
      </c>
      <c r="L19" s="69">
        <v>0</v>
      </c>
      <c r="M19" s="68">
        <v>0</v>
      </c>
      <c r="N19" s="68">
        <v>10.56</v>
      </c>
      <c r="O19" s="68">
        <v>0</v>
      </c>
      <c r="P19" s="30">
        <f t="shared" si="1"/>
        <v>2327</v>
      </c>
    </row>
    <row r="20" spans="1:16" ht="12.75">
      <c r="A20" s="92" t="s">
        <v>8</v>
      </c>
      <c r="B20" s="88"/>
      <c r="C20" s="88"/>
      <c r="D20" s="67">
        <v>60</v>
      </c>
      <c r="E20" s="68">
        <v>7898.8</v>
      </c>
      <c r="F20" s="69">
        <v>50367.4</v>
      </c>
      <c r="G20" s="71">
        <v>16063.56</v>
      </c>
      <c r="H20" s="69">
        <v>20480.85</v>
      </c>
      <c r="I20" s="68">
        <v>982.61</v>
      </c>
      <c r="J20" s="69">
        <v>396.61</v>
      </c>
      <c r="K20" s="68">
        <v>94.57</v>
      </c>
      <c r="L20" s="69">
        <v>0</v>
      </c>
      <c r="M20" s="68">
        <v>13007.68</v>
      </c>
      <c r="N20" s="68">
        <v>24.35</v>
      </c>
      <c r="O20" s="68">
        <v>28397.87</v>
      </c>
      <c r="P20" s="30">
        <f t="shared" si="1"/>
        <v>137774.30000000002</v>
      </c>
    </row>
    <row r="21" spans="1:16" ht="12.75">
      <c r="A21" s="92" t="s">
        <v>9</v>
      </c>
      <c r="B21" s="88"/>
      <c r="C21" s="88"/>
      <c r="D21" s="67">
        <v>7858.54</v>
      </c>
      <c r="E21" s="68">
        <v>7858.54</v>
      </c>
      <c r="F21" s="69">
        <v>7739.02</v>
      </c>
      <c r="G21" s="71">
        <v>6356.02</v>
      </c>
      <c r="H21" s="69">
        <v>7108.77</v>
      </c>
      <c r="I21" s="68">
        <v>6520.75</v>
      </c>
      <c r="J21" s="69">
        <v>6520.42</v>
      </c>
      <c r="K21" s="68">
        <v>12617.24</v>
      </c>
      <c r="L21" s="69">
        <v>39899.57</v>
      </c>
      <c r="M21" s="68">
        <v>13208.1</v>
      </c>
      <c r="N21" s="68">
        <v>13208.1</v>
      </c>
      <c r="O21" s="68">
        <v>21496.07</v>
      </c>
      <c r="P21" s="30">
        <f t="shared" si="1"/>
        <v>150391.14</v>
      </c>
    </row>
    <row r="22" spans="1:16" ht="12.75">
      <c r="A22" s="92" t="s">
        <v>19</v>
      </c>
      <c r="B22" s="88"/>
      <c r="C22" s="88"/>
      <c r="D22" s="67">
        <v>0</v>
      </c>
      <c r="E22" s="68">
        <v>0</v>
      </c>
      <c r="F22" s="69">
        <v>0</v>
      </c>
      <c r="G22" s="70">
        <v>0</v>
      </c>
      <c r="H22" s="69">
        <v>0</v>
      </c>
      <c r="I22" s="68">
        <v>0</v>
      </c>
      <c r="J22" s="69">
        <v>0</v>
      </c>
      <c r="K22" s="68">
        <v>0</v>
      </c>
      <c r="L22" s="69">
        <v>0</v>
      </c>
      <c r="M22" s="68">
        <v>0</v>
      </c>
      <c r="N22" s="68">
        <v>0</v>
      </c>
      <c r="O22" s="68">
        <v>0</v>
      </c>
      <c r="P22" s="30">
        <f t="shared" si="1"/>
        <v>0</v>
      </c>
    </row>
    <row r="23" spans="1:16" ht="12.75">
      <c r="A23" s="92" t="s">
        <v>20</v>
      </c>
      <c r="B23" s="88"/>
      <c r="C23" s="88"/>
      <c r="D23" s="67">
        <v>71985.16</v>
      </c>
      <c r="E23" s="68">
        <v>112703.39</v>
      </c>
      <c r="F23" s="69">
        <v>81544.07</v>
      </c>
      <c r="G23" s="71">
        <v>44014.39</v>
      </c>
      <c r="H23" s="69">
        <v>45530.73</v>
      </c>
      <c r="I23" s="68">
        <v>43606.64</v>
      </c>
      <c r="J23" s="69">
        <v>65040.72</v>
      </c>
      <c r="K23" s="68">
        <v>68116.48</v>
      </c>
      <c r="L23" s="69">
        <v>76714.42</v>
      </c>
      <c r="M23" s="68">
        <v>425261.93</v>
      </c>
      <c r="N23" s="68">
        <v>-307334.32</v>
      </c>
      <c r="O23" s="68">
        <v>108745.54</v>
      </c>
      <c r="P23" s="30">
        <f t="shared" si="1"/>
        <v>835929.1499999999</v>
      </c>
    </row>
    <row r="24" spans="1:16" ht="12.75">
      <c r="A24" s="92"/>
      <c r="B24" s="88"/>
      <c r="C24" s="88"/>
      <c r="D24" s="67"/>
      <c r="E24" s="68"/>
      <c r="F24" s="69"/>
      <c r="G24" s="71"/>
      <c r="H24" s="69"/>
      <c r="I24" s="68"/>
      <c r="J24" s="69"/>
      <c r="K24" s="68"/>
      <c r="L24" s="69"/>
      <c r="M24" s="68"/>
      <c r="N24" s="68"/>
      <c r="O24" s="68"/>
      <c r="P24" s="30"/>
    </row>
    <row r="25" spans="1:16" ht="12.75">
      <c r="A25" s="92"/>
      <c r="B25" s="88"/>
      <c r="C25" s="88"/>
      <c r="D25" s="67"/>
      <c r="E25" s="68"/>
      <c r="F25" s="69"/>
      <c r="G25" s="71"/>
      <c r="H25" s="69"/>
      <c r="I25" s="68"/>
      <c r="J25" s="69"/>
      <c r="K25" s="68"/>
      <c r="L25" s="69"/>
      <c r="M25" s="68"/>
      <c r="N25" s="68"/>
      <c r="O25" s="68"/>
      <c r="P25" s="30"/>
    </row>
    <row r="26" spans="1:16" ht="12.75">
      <c r="A26" s="87" t="s">
        <v>11</v>
      </c>
      <c r="B26" s="88"/>
      <c r="C26" s="88"/>
      <c r="D26" s="72">
        <f aca="true" t="shared" si="2" ref="D26:I26">SUM(D6+D12-D16)</f>
        <v>-403395.99999999994</v>
      </c>
      <c r="E26" s="73">
        <f t="shared" si="2"/>
        <v>-454792.79</v>
      </c>
      <c r="F26" s="74">
        <f t="shared" si="2"/>
        <v>-168535.99000000005</v>
      </c>
      <c r="G26" s="75">
        <f t="shared" si="2"/>
        <v>639458.44</v>
      </c>
      <c r="H26" s="74">
        <f t="shared" si="2"/>
        <v>-251702.42999999993</v>
      </c>
      <c r="I26" s="73">
        <f t="shared" si="2"/>
        <v>-343530.26</v>
      </c>
      <c r="J26" s="74">
        <f aca="true" t="shared" si="3" ref="J26:O26">SUM(J6+J12-J16)</f>
        <v>-407183.95999999996</v>
      </c>
      <c r="K26" s="73">
        <f t="shared" si="3"/>
        <v>-369859.60000000003</v>
      </c>
      <c r="L26" s="74">
        <f t="shared" si="3"/>
        <v>-513993.54</v>
      </c>
      <c r="M26" s="73">
        <f t="shared" si="3"/>
        <v>-833037.58</v>
      </c>
      <c r="N26" s="73">
        <f t="shared" si="3"/>
        <v>-141690.8799999999</v>
      </c>
      <c r="O26" s="73">
        <f t="shared" si="3"/>
        <v>-561090.65</v>
      </c>
      <c r="P26" s="76">
        <f>SUM(D26:O26)</f>
        <v>-3809355.2399999998</v>
      </c>
    </row>
    <row r="27" spans="1:16" ht="13.5" thickBot="1">
      <c r="A27" s="92"/>
      <c r="B27" s="88"/>
      <c r="C27" s="88"/>
      <c r="D27" s="67"/>
      <c r="E27" s="68"/>
      <c r="F27" s="69"/>
      <c r="G27" s="71"/>
      <c r="H27" s="69"/>
      <c r="I27" s="68"/>
      <c r="J27" s="69"/>
      <c r="K27" s="68"/>
      <c r="L27" s="69"/>
      <c r="M27" s="68"/>
      <c r="N27" s="68"/>
      <c r="O27" s="68"/>
      <c r="P27" s="30"/>
    </row>
    <row r="28" spans="1:16" ht="13.5" thickBot="1">
      <c r="A28" s="97" t="s">
        <v>24</v>
      </c>
      <c r="B28" s="98"/>
      <c r="C28" s="98"/>
      <c r="D28" s="99">
        <f aca="true" t="shared" si="4" ref="D28:I28">SUM(D26)</f>
        <v>-403395.99999999994</v>
      </c>
      <c r="E28" s="100">
        <f t="shared" si="4"/>
        <v>-454792.79</v>
      </c>
      <c r="F28" s="101">
        <f t="shared" si="4"/>
        <v>-168535.99000000005</v>
      </c>
      <c r="G28" s="102">
        <f t="shared" si="4"/>
        <v>639458.44</v>
      </c>
      <c r="H28" s="103">
        <f t="shared" si="4"/>
        <v>-251702.42999999993</v>
      </c>
      <c r="I28" s="103">
        <f t="shared" si="4"/>
        <v>-343530.26</v>
      </c>
      <c r="J28" s="103">
        <f>SUM(J26)</f>
        <v>-407183.95999999996</v>
      </c>
      <c r="K28" s="103">
        <f>SUM(K26)</f>
        <v>-369859.60000000003</v>
      </c>
      <c r="L28" s="103">
        <v>-513993.54</v>
      </c>
      <c r="M28" s="100">
        <f>SUM(M26)</f>
        <v>-833037.58</v>
      </c>
      <c r="N28" s="100">
        <f>SUM(N26)</f>
        <v>-141690.8799999999</v>
      </c>
      <c r="O28" s="100">
        <f>SUM(O26)</f>
        <v>-561090.65</v>
      </c>
      <c r="P28" s="104">
        <f>SUM(D28:O28)</f>
        <v>-3809355.2399999998</v>
      </c>
    </row>
    <row r="29" spans="1:16" ht="13.5" thickBot="1">
      <c r="A29" s="77"/>
      <c r="B29" s="77"/>
      <c r="C29" s="77"/>
      <c r="D29" s="77"/>
      <c r="E29" s="77"/>
      <c r="F29" s="77"/>
      <c r="G29" s="78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13.5" thickBot="1">
      <c r="A30" s="105" t="s">
        <v>22</v>
      </c>
      <c r="B30" s="106"/>
      <c r="C30" s="106"/>
      <c r="D30" s="107">
        <v>500000</v>
      </c>
      <c r="E30" s="108">
        <v>0</v>
      </c>
      <c r="F30" s="109">
        <v>300000</v>
      </c>
      <c r="G30" s="110">
        <v>0</v>
      </c>
      <c r="H30" s="111">
        <v>0</v>
      </c>
      <c r="I30" s="108">
        <v>0</v>
      </c>
      <c r="J30" s="107">
        <v>500000</v>
      </c>
      <c r="K30" s="109">
        <v>350000</v>
      </c>
      <c r="L30" s="109">
        <v>2000000</v>
      </c>
      <c r="M30" s="113">
        <v>400000</v>
      </c>
      <c r="N30" s="109">
        <v>5400000</v>
      </c>
      <c r="O30" s="109">
        <v>6000000</v>
      </c>
      <c r="P30" s="112">
        <f>SUM(D30:O30)</f>
        <v>15450000</v>
      </c>
    </row>
    <row r="31" spans="3:7" ht="12.75">
      <c r="C31" s="15"/>
      <c r="D31" s="15"/>
      <c r="E31" s="15"/>
      <c r="F31" s="15"/>
      <c r="G31" s="15"/>
    </row>
    <row r="32" spans="1:4" ht="12.75">
      <c r="A32" s="15"/>
      <c r="B32" s="1"/>
      <c r="C32" s="15"/>
      <c r="D32" s="1"/>
    </row>
    <row r="33" spans="1:3" ht="12.75">
      <c r="A33" s="14"/>
      <c r="B33" s="14"/>
      <c r="C33" s="14"/>
    </row>
    <row r="34" ht="12.75">
      <c r="A34" s="15" t="s">
        <v>14</v>
      </c>
    </row>
    <row r="35" ht="12.75">
      <c r="A35" s="14" t="s">
        <v>23</v>
      </c>
    </row>
  </sheetData>
  <sheetProtection/>
  <mergeCells count="4">
    <mergeCell ref="A7:C7"/>
    <mergeCell ref="A8:C8"/>
    <mergeCell ref="A1:P1"/>
    <mergeCell ref="A3:P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178" zoomScaleNormal="178" zoomScalePageLayoutView="0" workbookViewId="0" topLeftCell="A10">
      <selection activeCell="D13" sqref="D13"/>
    </sheetView>
  </sheetViews>
  <sheetFormatPr defaultColWidth="9.140625" defaultRowHeight="12.75"/>
  <cols>
    <col min="1" max="1" width="22.00390625" style="0" bestFit="1" customWidth="1"/>
    <col min="2" max="2" width="10.57421875" style="0" bestFit="1" customWidth="1"/>
    <col min="3" max="3" width="10.00390625" style="0" bestFit="1" customWidth="1"/>
    <col min="4" max="4" width="10.57421875" style="0" bestFit="1" customWidth="1"/>
    <col min="5" max="5" width="11.140625" style="0" bestFit="1" customWidth="1"/>
    <col min="6" max="6" width="10.00390625" style="0" bestFit="1" customWidth="1"/>
    <col min="7" max="7" width="9.28125" style="0" bestFit="1" customWidth="1"/>
    <col min="8" max="13" width="8.7109375" style="0" bestFit="1" customWidth="1"/>
    <col min="14" max="14" width="10.8515625" style="0" bestFit="1" customWidth="1"/>
    <col min="17" max="17" width="11.7109375" style="0" bestFit="1" customWidth="1"/>
  </cols>
  <sheetData>
    <row r="1" spans="1:18" ht="12.75" customHeight="1">
      <c r="A1" s="296" t="s">
        <v>80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8"/>
      <c r="O1" s="281"/>
      <c r="P1" s="281"/>
      <c r="Q1" s="281"/>
      <c r="R1" s="281"/>
    </row>
    <row r="2" spans="1:14" ht="13.5" thickBot="1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1"/>
    </row>
    <row r="3" spans="1:18" ht="13.5" thickBot="1">
      <c r="A3" s="125" t="s">
        <v>21</v>
      </c>
      <c r="B3" s="17">
        <v>44592</v>
      </c>
      <c r="C3" s="18">
        <v>44620</v>
      </c>
      <c r="D3" s="19">
        <v>44651</v>
      </c>
      <c r="E3" s="19">
        <v>44681</v>
      </c>
      <c r="F3" s="19">
        <v>44712</v>
      </c>
      <c r="G3" s="19">
        <v>44742</v>
      </c>
      <c r="H3" s="19">
        <v>44773</v>
      </c>
      <c r="I3" s="19">
        <v>44804</v>
      </c>
      <c r="J3" s="19">
        <v>44834</v>
      </c>
      <c r="K3" s="19">
        <v>44865</v>
      </c>
      <c r="L3" s="19">
        <v>44895</v>
      </c>
      <c r="M3" s="19">
        <v>44926</v>
      </c>
      <c r="N3" s="151" t="s">
        <v>0</v>
      </c>
      <c r="O3" s="137"/>
      <c r="P3" s="138"/>
      <c r="Q3" s="138"/>
      <c r="R3" s="139"/>
    </row>
    <row r="4" spans="1:18" ht="12.75">
      <c r="A4" s="130" t="s">
        <v>1</v>
      </c>
      <c r="B4" s="26">
        <f>SUM(B5:B8)</f>
        <v>111319.63</v>
      </c>
      <c r="C4" s="265">
        <f aca="true" t="shared" si="0" ref="C4:H4">C5+C6</f>
        <v>73137.85</v>
      </c>
      <c r="D4" s="265">
        <f t="shared" si="0"/>
        <v>101235.57</v>
      </c>
      <c r="E4" s="265">
        <f t="shared" si="0"/>
        <v>0</v>
      </c>
      <c r="F4" s="265">
        <f t="shared" si="0"/>
        <v>0</v>
      </c>
      <c r="G4" s="265">
        <f t="shared" si="0"/>
        <v>0</v>
      </c>
      <c r="H4" s="265">
        <f t="shared" si="0"/>
        <v>0</v>
      </c>
      <c r="I4" s="265">
        <f>I6+I5</f>
        <v>0</v>
      </c>
      <c r="J4" s="265">
        <f>J6+J5</f>
        <v>0</v>
      </c>
      <c r="K4" s="265">
        <f>K6+K5</f>
        <v>0</v>
      </c>
      <c r="L4" s="265">
        <f>L6+L5</f>
        <v>0</v>
      </c>
      <c r="M4" s="265">
        <f>M6+M5</f>
        <v>0</v>
      </c>
      <c r="N4" s="148">
        <f>SUM(B4:M4)</f>
        <v>285693.05000000005</v>
      </c>
      <c r="O4" s="28"/>
      <c r="P4" s="28"/>
      <c r="Q4" s="28"/>
      <c r="R4" s="28"/>
    </row>
    <row r="5" spans="1:18" ht="12.75">
      <c r="A5" s="131" t="s">
        <v>15</v>
      </c>
      <c r="B5" s="2">
        <v>0</v>
      </c>
      <c r="C5" s="149">
        <v>0</v>
      </c>
      <c r="D5" s="149">
        <v>0</v>
      </c>
      <c r="E5" s="266"/>
      <c r="F5" s="149"/>
      <c r="G5" s="149"/>
      <c r="H5" s="149"/>
      <c r="I5" s="149"/>
      <c r="J5" s="149"/>
      <c r="K5" s="149"/>
      <c r="L5" s="149"/>
      <c r="M5" s="7"/>
      <c r="N5" s="149">
        <v>0</v>
      </c>
      <c r="O5" s="7"/>
      <c r="P5" s="7"/>
      <c r="Q5" s="7"/>
      <c r="R5" s="7"/>
    </row>
    <row r="6" spans="1:18" ht="12.75">
      <c r="A6" s="131" t="s">
        <v>63</v>
      </c>
      <c r="B6" s="2">
        <v>111319.63</v>
      </c>
      <c r="C6" s="149">
        <v>73137.85</v>
      </c>
      <c r="D6" s="149">
        <v>101235.57</v>
      </c>
      <c r="E6" s="267"/>
      <c r="F6" s="149"/>
      <c r="G6" s="149"/>
      <c r="H6" s="149"/>
      <c r="I6" s="149"/>
      <c r="J6" s="149"/>
      <c r="K6" s="149"/>
      <c r="L6" s="149"/>
      <c r="M6" s="7"/>
      <c r="N6" s="149">
        <f>SUM(B6:M6)</f>
        <v>285693.05000000005</v>
      </c>
      <c r="O6" s="7"/>
      <c r="P6" s="7"/>
      <c r="Q6" s="7"/>
      <c r="R6" s="7"/>
    </row>
    <row r="7" spans="1:18" ht="12.75">
      <c r="A7" s="131" t="s">
        <v>64</v>
      </c>
      <c r="B7" s="2">
        <v>0</v>
      </c>
      <c r="C7" s="149">
        <v>0</v>
      </c>
      <c r="D7" s="149">
        <v>0</v>
      </c>
      <c r="E7" s="266"/>
      <c r="F7" s="149"/>
      <c r="G7" s="149"/>
      <c r="H7" s="149"/>
      <c r="I7" s="149"/>
      <c r="J7" s="149"/>
      <c r="K7" s="149"/>
      <c r="L7" s="149"/>
      <c r="M7" s="7"/>
      <c r="N7" s="149"/>
      <c r="O7" s="7"/>
      <c r="P7" s="7"/>
      <c r="Q7" s="7"/>
      <c r="R7" s="7"/>
    </row>
    <row r="8" spans="1:18" ht="12.75">
      <c r="A8" s="132" t="s">
        <v>66</v>
      </c>
      <c r="B8" s="2">
        <v>0</v>
      </c>
      <c r="C8" s="149">
        <v>0</v>
      </c>
      <c r="D8" s="149">
        <v>0</v>
      </c>
      <c r="E8" s="267"/>
      <c r="F8" s="149"/>
      <c r="G8" s="149">
        <f>E8-F8</f>
        <v>0</v>
      </c>
      <c r="H8" s="149"/>
      <c r="I8" s="149"/>
      <c r="J8" s="149"/>
      <c r="K8" s="149"/>
      <c r="L8" s="149"/>
      <c r="M8" s="7"/>
      <c r="N8" s="149"/>
      <c r="O8" s="7"/>
      <c r="P8" s="7"/>
      <c r="Q8" s="7"/>
      <c r="R8" s="7"/>
    </row>
    <row r="9" spans="1:18" ht="12.75">
      <c r="A9" s="133" t="s">
        <v>31</v>
      </c>
      <c r="B9" s="26">
        <f>SUM(B10:B11)</f>
        <v>64494.71</v>
      </c>
      <c r="C9" s="148">
        <f aca="true" t="shared" si="1" ref="C9:M9">C10+C11</f>
        <v>5341426.1899999995</v>
      </c>
      <c r="D9" s="148">
        <f>D10+D11</f>
        <v>2092255.2200000002</v>
      </c>
      <c r="E9" s="148">
        <f t="shared" si="1"/>
        <v>0</v>
      </c>
      <c r="F9" s="148">
        <f t="shared" si="1"/>
        <v>0</v>
      </c>
      <c r="G9" s="148">
        <f t="shared" si="1"/>
        <v>0</v>
      </c>
      <c r="H9" s="148">
        <f t="shared" si="1"/>
        <v>0</v>
      </c>
      <c r="I9" s="148">
        <f t="shared" si="1"/>
        <v>0</v>
      </c>
      <c r="J9" s="148">
        <f t="shared" si="1"/>
        <v>0</v>
      </c>
      <c r="K9" s="148">
        <f t="shared" si="1"/>
        <v>0</v>
      </c>
      <c r="L9" s="148">
        <f t="shared" si="1"/>
        <v>0</v>
      </c>
      <c r="M9" s="148">
        <f t="shared" si="1"/>
        <v>0</v>
      </c>
      <c r="N9" s="148">
        <f>SUM(B9:M9)</f>
        <v>7498176.119999999</v>
      </c>
      <c r="O9" s="7"/>
      <c r="P9" s="7"/>
      <c r="Q9" s="282"/>
      <c r="R9" s="7"/>
    </row>
    <row r="10" spans="1:18" ht="12.75">
      <c r="A10" s="134" t="s">
        <v>10</v>
      </c>
      <c r="B10" s="2">
        <v>64494.71</v>
      </c>
      <c r="C10" s="149">
        <f>8974.42+199</f>
        <v>9173.42</v>
      </c>
      <c r="D10" s="149">
        <f>6653.65+4058.72</f>
        <v>10712.369999999999</v>
      </c>
      <c r="E10" s="267"/>
      <c r="F10" s="149"/>
      <c r="G10" s="149"/>
      <c r="H10" s="149"/>
      <c r="I10" s="149"/>
      <c r="J10" s="149"/>
      <c r="K10" s="149"/>
      <c r="L10" s="149"/>
      <c r="M10" s="7"/>
      <c r="N10" s="149">
        <f>SUM(B10:M10)</f>
        <v>84380.5</v>
      </c>
      <c r="O10" s="28"/>
      <c r="P10" s="28"/>
      <c r="Q10" s="283"/>
      <c r="R10" s="28"/>
    </row>
    <row r="11" spans="1:18" ht="12.75">
      <c r="A11" s="134" t="s">
        <v>76</v>
      </c>
      <c r="B11" s="2">
        <v>0</v>
      </c>
      <c r="C11" s="149">
        <v>5332252.77</v>
      </c>
      <c r="D11" s="149">
        <v>2081542.85</v>
      </c>
      <c r="E11" s="267"/>
      <c r="F11" s="149"/>
      <c r="G11" s="149"/>
      <c r="H11" s="149"/>
      <c r="I11" s="149"/>
      <c r="J11" s="149"/>
      <c r="K11" s="149"/>
      <c r="L11" s="149"/>
      <c r="M11" s="7"/>
      <c r="N11" s="149">
        <f>SUM(B11:K11)</f>
        <v>7413795.619999999</v>
      </c>
      <c r="O11" s="7"/>
      <c r="P11" s="7"/>
      <c r="Q11" s="282">
        <v>1785621.12</v>
      </c>
      <c r="R11" s="7"/>
    </row>
    <row r="12" spans="1:18" ht="12.75">
      <c r="A12" s="134"/>
      <c r="B12" s="2"/>
      <c r="C12" s="149"/>
      <c r="D12" s="149"/>
      <c r="E12" s="267"/>
      <c r="F12" s="149"/>
      <c r="G12" s="149"/>
      <c r="H12" s="149"/>
      <c r="I12" s="149"/>
      <c r="J12" s="149"/>
      <c r="K12" s="149"/>
      <c r="L12" s="149"/>
      <c r="M12" s="7"/>
      <c r="N12" s="149"/>
      <c r="O12" s="7"/>
      <c r="P12" s="7"/>
      <c r="Q12" s="282">
        <v>-1786240.32</v>
      </c>
      <c r="R12" s="7"/>
    </row>
    <row r="13" spans="1:18" ht="12.75">
      <c r="A13" s="133" t="s">
        <v>4</v>
      </c>
      <c r="B13" s="26">
        <f aca="true" t="shared" si="2" ref="B13:M13">SUM(B14:B22)</f>
        <v>2862801.5800000005</v>
      </c>
      <c r="C13" s="148">
        <f t="shared" si="2"/>
        <v>2739356.6699999995</v>
      </c>
      <c r="D13" s="148">
        <f t="shared" si="2"/>
        <v>2835224.9499999997</v>
      </c>
      <c r="E13" s="148">
        <f t="shared" si="2"/>
        <v>0</v>
      </c>
      <c r="F13" s="148">
        <f t="shared" si="2"/>
        <v>0</v>
      </c>
      <c r="G13" s="148">
        <f t="shared" si="2"/>
        <v>0</v>
      </c>
      <c r="H13" s="148">
        <f t="shared" si="2"/>
        <v>0</v>
      </c>
      <c r="I13" s="148">
        <f t="shared" si="2"/>
        <v>0</v>
      </c>
      <c r="J13" s="148">
        <f t="shared" si="2"/>
        <v>0</v>
      </c>
      <c r="K13" s="148">
        <f t="shared" si="2"/>
        <v>0</v>
      </c>
      <c r="L13" s="148">
        <f t="shared" si="2"/>
        <v>0</v>
      </c>
      <c r="M13" s="148">
        <f t="shared" si="2"/>
        <v>0</v>
      </c>
      <c r="N13" s="148">
        <f>SUM(B13:M13)</f>
        <v>8437383.2</v>
      </c>
      <c r="O13" s="7"/>
      <c r="P13" s="7"/>
      <c r="Q13" s="282">
        <f>SUM(Q11:Q12)</f>
        <v>-619.1999999999534</v>
      </c>
      <c r="R13" s="7"/>
    </row>
    <row r="14" spans="1:18" ht="12.75">
      <c r="A14" s="134" t="s">
        <v>47</v>
      </c>
      <c r="B14" s="2">
        <v>1951983.26</v>
      </c>
      <c r="C14" s="149">
        <v>1869701.83</v>
      </c>
      <c r="D14" s="149">
        <v>1947064.52</v>
      </c>
      <c r="E14" s="267"/>
      <c r="F14" s="149"/>
      <c r="G14" s="149"/>
      <c r="H14" s="149"/>
      <c r="I14" s="149"/>
      <c r="J14" s="149"/>
      <c r="K14" s="149"/>
      <c r="L14" s="149"/>
      <c r="M14" s="7"/>
      <c r="N14" s="149">
        <f>SUM(B14:M14)</f>
        <v>5768749.609999999</v>
      </c>
      <c r="O14" s="28"/>
      <c r="P14" s="28"/>
      <c r="Q14" s="283"/>
      <c r="R14" s="28"/>
    </row>
    <row r="15" spans="1:18" ht="12.75">
      <c r="A15" s="134" t="s">
        <v>48</v>
      </c>
      <c r="B15" s="2">
        <v>514105.11</v>
      </c>
      <c r="C15" s="149">
        <v>476905.34</v>
      </c>
      <c r="D15" s="149">
        <v>578371.29</v>
      </c>
      <c r="E15" s="267"/>
      <c r="F15" s="284"/>
      <c r="G15" s="149"/>
      <c r="H15" s="149"/>
      <c r="I15" s="149"/>
      <c r="J15" s="149"/>
      <c r="K15" s="149"/>
      <c r="L15" s="149"/>
      <c r="M15" s="7"/>
      <c r="N15" s="149">
        <f>SUM(B15:M15)</f>
        <v>1569381.74</v>
      </c>
      <c r="O15" s="7"/>
      <c r="P15" s="7"/>
      <c r="Q15" s="282"/>
      <c r="R15" s="69"/>
    </row>
    <row r="16" spans="1:18" ht="12.75">
      <c r="A16" s="223" t="s">
        <v>72</v>
      </c>
      <c r="B16" s="2">
        <v>0</v>
      </c>
      <c r="C16" s="149">
        <v>0</v>
      </c>
      <c r="D16" s="149">
        <v>0</v>
      </c>
      <c r="E16" s="267"/>
      <c r="F16" s="284"/>
      <c r="G16" s="149"/>
      <c r="H16" s="149"/>
      <c r="I16" s="149"/>
      <c r="J16" s="149"/>
      <c r="K16" s="149"/>
      <c r="L16" s="149"/>
      <c r="M16" s="7"/>
      <c r="N16" s="149">
        <v>0</v>
      </c>
      <c r="O16" s="7"/>
      <c r="P16" s="7"/>
      <c r="Q16" s="282"/>
      <c r="R16" s="69"/>
    </row>
    <row r="17" spans="1:18" ht="12.75">
      <c r="A17" s="134" t="s">
        <v>6</v>
      </c>
      <c r="B17" s="2">
        <v>304150.03</v>
      </c>
      <c r="C17" s="149">
        <v>190178.38000000006</v>
      </c>
      <c r="D17" s="149">
        <v>167303.88</v>
      </c>
      <c r="E17" s="268"/>
      <c r="F17" s="284"/>
      <c r="G17" s="149"/>
      <c r="H17" s="149"/>
      <c r="I17" s="149"/>
      <c r="J17" s="149"/>
      <c r="K17" s="149"/>
      <c r="L17" s="149"/>
      <c r="M17" s="7"/>
      <c r="N17" s="149">
        <f aca="true" t="shared" si="3" ref="N17:N23">SUM(B17:M17)</f>
        <v>661632.29</v>
      </c>
      <c r="O17" s="7"/>
      <c r="P17" s="7"/>
      <c r="Q17" s="282"/>
      <c r="R17" s="7"/>
    </row>
    <row r="18" spans="1:18" ht="12.75">
      <c r="A18" s="134" t="s">
        <v>7</v>
      </c>
      <c r="B18" s="2">
        <v>12797.47</v>
      </c>
      <c r="C18" s="149">
        <v>58767.75</v>
      </c>
      <c r="D18" s="149">
        <v>29.44</v>
      </c>
      <c r="E18" s="266"/>
      <c r="F18" s="284"/>
      <c r="G18" s="149"/>
      <c r="H18" s="149"/>
      <c r="I18" s="149"/>
      <c r="J18" s="149"/>
      <c r="K18" s="149"/>
      <c r="L18" s="149"/>
      <c r="M18" s="7"/>
      <c r="N18" s="149">
        <f t="shared" si="3"/>
        <v>71594.66</v>
      </c>
      <c r="O18" s="7"/>
      <c r="P18" s="7"/>
      <c r="Q18" s="282"/>
      <c r="R18" s="7"/>
    </row>
    <row r="19" spans="1:18" ht="12.75">
      <c r="A19" s="134" t="s">
        <v>8</v>
      </c>
      <c r="B19" s="2">
        <v>283</v>
      </c>
      <c r="C19" s="149">
        <v>0</v>
      </c>
      <c r="D19" s="149">
        <v>3450.61</v>
      </c>
      <c r="E19" s="267"/>
      <c r="F19" s="284"/>
      <c r="G19" s="149"/>
      <c r="H19" s="149"/>
      <c r="I19" s="149"/>
      <c r="J19" s="149"/>
      <c r="K19" s="149"/>
      <c r="L19" s="149"/>
      <c r="M19" s="7"/>
      <c r="N19" s="149">
        <f t="shared" si="3"/>
        <v>3733.61</v>
      </c>
      <c r="O19" s="7"/>
      <c r="P19" s="7"/>
      <c r="Q19" s="282"/>
      <c r="R19" s="7"/>
    </row>
    <row r="20" spans="1:18" ht="12.75">
      <c r="A20" s="134" t="s">
        <v>42</v>
      </c>
      <c r="B20" s="2">
        <v>57353.77</v>
      </c>
      <c r="C20" s="149">
        <v>57495.59</v>
      </c>
      <c r="D20" s="149">
        <v>57627.15</v>
      </c>
      <c r="E20" s="267"/>
      <c r="F20" s="149"/>
      <c r="G20" s="149"/>
      <c r="H20" s="149"/>
      <c r="I20" s="149"/>
      <c r="J20" s="149"/>
      <c r="K20" s="149"/>
      <c r="L20" s="149"/>
      <c r="M20" s="7"/>
      <c r="N20" s="149">
        <f t="shared" si="3"/>
        <v>172476.50999999998</v>
      </c>
      <c r="O20" s="7"/>
      <c r="P20" s="7"/>
      <c r="Q20" s="282"/>
      <c r="R20" s="7"/>
    </row>
    <row r="21" spans="1:18" ht="12.75">
      <c r="A21" s="134" t="s">
        <v>32</v>
      </c>
      <c r="B21" s="2">
        <v>22128.94</v>
      </c>
      <c r="C21" s="149">
        <v>86307.78</v>
      </c>
      <c r="D21" s="149">
        <f>11125+70253.06</f>
        <v>81378.06</v>
      </c>
      <c r="E21" s="267"/>
      <c r="F21" s="149"/>
      <c r="G21" s="149"/>
      <c r="H21" s="149"/>
      <c r="I21" s="149"/>
      <c r="J21" s="149"/>
      <c r="K21" s="149"/>
      <c r="L21" s="149"/>
      <c r="M21" s="7"/>
      <c r="N21" s="149">
        <f t="shared" si="3"/>
        <v>189814.78</v>
      </c>
      <c r="O21" s="7"/>
      <c r="P21" s="7"/>
      <c r="Q21" s="282"/>
      <c r="R21" s="7"/>
    </row>
    <row r="22" spans="1:18" ht="12.75">
      <c r="A22" s="134" t="s">
        <v>75</v>
      </c>
      <c r="B22" s="2">
        <v>0</v>
      </c>
      <c r="C22" s="149">
        <v>0</v>
      </c>
      <c r="D22" s="149">
        <v>0</v>
      </c>
      <c r="E22" s="267"/>
      <c r="F22" s="149"/>
      <c r="G22" s="149"/>
      <c r="H22" s="149"/>
      <c r="I22" s="149"/>
      <c r="J22" s="149"/>
      <c r="K22" s="149"/>
      <c r="L22" s="149"/>
      <c r="M22" s="7"/>
      <c r="N22" s="149">
        <f t="shared" si="3"/>
        <v>0</v>
      </c>
      <c r="O22" s="7"/>
      <c r="P22" s="7"/>
      <c r="Q22" s="282"/>
      <c r="R22" s="7"/>
    </row>
    <row r="23" spans="1:18" ht="12.75">
      <c r="A23" s="133" t="s">
        <v>11</v>
      </c>
      <c r="B23" s="272">
        <f>SUM(B4+B9-B13)</f>
        <v>-2686987.2400000007</v>
      </c>
      <c r="C23" s="276">
        <f aca="true" t="shared" si="4" ref="C23:M23">SUM(C4+C9-C13)</f>
        <v>2675207.3699999996</v>
      </c>
      <c r="D23" s="275">
        <f t="shared" si="4"/>
        <v>-641734.1599999997</v>
      </c>
      <c r="E23" s="272">
        <f t="shared" si="4"/>
        <v>0</v>
      </c>
      <c r="F23" s="276">
        <f t="shared" si="4"/>
        <v>0</v>
      </c>
      <c r="G23" s="275">
        <f t="shared" si="4"/>
        <v>0</v>
      </c>
      <c r="H23" s="272">
        <f t="shared" si="4"/>
        <v>0</v>
      </c>
      <c r="I23" s="276">
        <f t="shared" si="4"/>
        <v>0</v>
      </c>
      <c r="J23" s="275">
        <f t="shared" si="4"/>
        <v>0</v>
      </c>
      <c r="K23" s="278">
        <f t="shared" si="4"/>
        <v>0</v>
      </c>
      <c r="L23" s="279">
        <f t="shared" si="4"/>
        <v>0</v>
      </c>
      <c r="M23" s="278">
        <f t="shared" si="4"/>
        <v>0</v>
      </c>
      <c r="N23" s="280">
        <f t="shared" si="3"/>
        <v>-653514.0300000007</v>
      </c>
      <c r="O23" s="7"/>
      <c r="P23" s="7"/>
      <c r="Q23" s="7"/>
      <c r="R23" s="7"/>
    </row>
    <row r="24" spans="1:18" ht="13.5" thickBot="1">
      <c r="A24" s="134"/>
      <c r="B24" s="201"/>
      <c r="C24" s="269"/>
      <c r="D24" s="269"/>
      <c r="E24" s="270"/>
      <c r="F24" s="269"/>
      <c r="G24" s="271"/>
      <c r="H24" s="269"/>
      <c r="I24" s="269"/>
      <c r="J24" s="273"/>
      <c r="K24" s="273"/>
      <c r="L24" s="273"/>
      <c r="M24" s="274"/>
      <c r="N24" s="264"/>
      <c r="O24" s="7"/>
      <c r="P24" s="7"/>
      <c r="Q24" s="7"/>
      <c r="R24" s="7"/>
    </row>
    <row r="25" spans="1:18" ht="13.5" thickBot="1">
      <c r="A25" s="135" t="s">
        <v>24</v>
      </c>
      <c r="B25" s="254">
        <f>SUM(B23)</f>
        <v>-2686987.2400000007</v>
      </c>
      <c r="C25" s="262">
        <f aca="true" t="shared" si="5" ref="C25:M25">SUM(C23)</f>
        <v>2675207.3699999996</v>
      </c>
      <c r="D25" s="254">
        <f>SUM(D23)</f>
        <v>-641734.1599999997</v>
      </c>
      <c r="E25" s="263">
        <f t="shared" si="5"/>
        <v>0</v>
      </c>
      <c r="F25" s="262">
        <v>0</v>
      </c>
      <c r="G25" s="254">
        <f t="shared" si="5"/>
        <v>0</v>
      </c>
      <c r="H25" s="254">
        <f t="shared" si="5"/>
        <v>0</v>
      </c>
      <c r="I25" s="262">
        <f t="shared" si="5"/>
        <v>0</v>
      </c>
      <c r="J25" s="254">
        <f t="shared" si="5"/>
        <v>0</v>
      </c>
      <c r="K25" s="254">
        <f t="shared" si="5"/>
        <v>0</v>
      </c>
      <c r="L25" s="262">
        <f t="shared" si="5"/>
        <v>0</v>
      </c>
      <c r="M25" s="254">
        <f t="shared" si="5"/>
        <v>0</v>
      </c>
      <c r="N25" s="225">
        <f>SUM((B25:M25))</f>
        <v>-653514.0300000007</v>
      </c>
      <c r="O25" s="7"/>
      <c r="P25" s="65"/>
      <c r="Q25" s="65"/>
      <c r="R25" s="65"/>
    </row>
    <row r="29" ht="12.75">
      <c r="E29" s="285"/>
    </row>
  </sheetData>
  <sheetProtection/>
  <mergeCells count="1">
    <mergeCell ref="A1:N2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F1">
      <selection activeCell="D10" sqref="D10"/>
    </sheetView>
  </sheetViews>
  <sheetFormatPr defaultColWidth="9.140625" defaultRowHeight="12.75"/>
  <cols>
    <col min="3" max="3" width="5.28125" style="0" customWidth="1"/>
    <col min="4" max="7" width="9.00390625" style="0" customWidth="1"/>
    <col min="8" max="8" width="9.7109375" style="0" customWidth="1"/>
    <col min="9" max="9" width="9.00390625" style="0" customWidth="1"/>
    <col min="10" max="10" width="9.7109375" style="0" customWidth="1"/>
    <col min="11" max="13" width="9.00390625" style="0" customWidth="1"/>
    <col min="14" max="14" width="35.00390625" style="0" hidden="1" customWidth="1"/>
    <col min="15" max="15" width="0.13671875" style="0" hidden="1" customWidth="1"/>
    <col min="16" max="16" width="9.8515625" style="0" customWidth="1"/>
    <col min="17" max="17" width="9.00390625" style="0" customWidth="1"/>
    <col min="18" max="18" width="10.421875" style="0" customWidth="1"/>
  </cols>
  <sheetData>
    <row r="1" spans="1:18" ht="12.75">
      <c r="A1" s="305" t="s">
        <v>13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307" t="s">
        <v>26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</row>
    <row r="4" ht="13.5" thickBot="1"/>
    <row r="5" spans="1:18" ht="13.5" thickBot="1">
      <c r="A5" s="44" t="s">
        <v>21</v>
      </c>
      <c r="B5" s="45"/>
      <c r="C5" s="45"/>
      <c r="D5" s="17">
        <v>39113</v>
      </c>
      <c r="E5" s="18">
        <v>39141</v>
      </c>
      <c r="F5" s="19">
        <v>39172</v>
      </c>
      <c r="G5" s="19">
        <v>39202</v>
      </c>
      <c r="H5" s="19">
        <v>39233</v>
      </c>
      <c r="I5" s="19">
        <v>39263</v>
      </c>
      <c r="J5" s="19">
        <v>39294</v>
      </c>
      <c r="K5" s="19">
        <v>39325</v>
      </c>
      <c r="L5" s="18">
        <v>39355</v>
      </c>
      <c r="M5" s="20">
        <v>39386</v>
      </c>
      <c r="N5" s="4">
        <v>39416</v>
      </c>
      <c r="O5" s="5">
        <v>39447</v>
      </c>
      <c r="P5" s="20">
        <v>39416</v>
      </c>
      <c r="Q5" s="20">
        <v>39447</v>
      </c>
      <c r="R5" s="21" t="s">
        <v>0</v>
      </c>
    </row>
    <row r="6" spans="1:18" ht="12.75">
      <c r="A6" s="9" t="s">
        <v>1</v>
      </c>
      <c r="B6" s="6"/>
      <c r="C6" s="6"/>
      <c r="D6" s="43">
        <f>SUM(D7,D8,D9,D10)</f>
        <v>107800.99</v>
      </c>
      <c r="E6" s="27">
        <f aca="true" t="shared" si="0" ref="E6:M6">SUM(E7:E10)</f>
        <v>105526.63</v>
      </c>
      <c r="F6" s="28">
        <f t="shared" si="0"/>
        <v>2139.02</v>
      </c>
      <c r="G6" s="27">
        <f t="shared" si="0"/>
        <v>125572.15999999999</v>
      </c>
      <c r="H6" s="28">
        <f t="shared" si="0"/>
        <v>215573.56</v>
      </c>
      <c r="I6" s="27">
        <f t="shared" si="0"/>
        <v>246563.06</v>
      </c>
      <c r="J6" s="28">
        <f t="shared" si="0"/>
        <v>2766057.66</v>
      </c>
      <c r="K6" s="27">
        <f t="shared" si="0"/>
        <v>863834.55</v>
      </c>
      <c r="L6" s="28">
        <f t="shared" si="0"/>
        <v>293277.2</v>
      </c>
      <c r="M6" s="27">
        <f t="shared" si="0"/>
        <v>469929.95999999996</v>
      </c>
      <c r="N6" s="33"/>
      <c r="O6" s="28"/>
      <c r="P6" s="27">
        <f>SUM(P7:P10)</f>
        <v>239204.66</v>
      </c>
      <c r="Q6" s="27">
        <f>SUM(Q7:Q10)</f>
        <v>415919.57</v>
      </c>
      <c r="R6" s="29">
        <f>SUM(R7:R10)</f>
        <v>5851399.02</v>
      </c>
    </row>
    <row r="7" spans="1:18" ht="12.75">
      <c r="A7" s="309" t="s">
        <v>15</v>
      </c>
      <c r="B7" s="310"/>
      <c r="C7" s="311"/>
      <c r="D7" s="2">
        <v>104166</v>
      </c>
      <c r="E7" s="3">
        <v>104166</v>
      </c>
      <c r="F7" s="7">
        <v>0</v>
      </c>
      <c r="G7" s="3">
        <v>105853.29</v>
      </c>
      <c r="H7" s="7">
        <v>197822.71</v>
      </c>
      <c r="I7" s="3">
        <v>234234.95</v>
      </c>
      <c r="J7" s="7">
        <v>2754079.41</v>
      </c>
      <c r="K7" s="3">
        <v>231430.57</v>
      </c>
      <c r="L7" s="7">
        <v>285192.11</v>
      </c>
      <c r="M7" s="3">
        <v>461173.85</v>
      </c>
      <c r="N7" s="8"/>
      <c r="O7" s="7"/>
      <c r="P7" s="3">
        <v>231428.57</v>
      </c>
      <c r="Q7" s="3">
        <v>408466.8</v>
      </c>
      <c r="R7" s="16">
        <f>SUM(D7:Q7)</f>
        <v>5118014.26</v>
      </c>
    </row>
    <row r="8" spans="1:18" ht="12.75">
      <c r="A8" s="309" t="s">
        <v>2</v>
      </c>
      <c r="B8" s="310"/>
      <c r="C8" s="311"/>
      <c r="D8" s="2">
        <v>3634.99</v>
      </c>
      <c r="E8" s="3">
        <v>1360.63</v>
      </c>
      <c r="F8" s="7">
        <v>2139.02</v>
      </c>
      <c r="G8" s="3">
        <v>19718.87</v>
      </c>
      <c r="H8" s="7">
        <v>17750.85</v>
      </c>
      <c r="I8" s="3">
        <v>12328.11</v>
      </c>
      <c r="J8" s="7">
        <v>11978.25</v>
      </c>
      <c r="K8" s="3">
        <v>10009.99</v>
      </c>
      <c r="L8" s="7">
        <v>8085.09</v>
      </c>
      <c r="M8" s="3">
        <v>8756.11</v>
      </c>
      <c r="N8" s="8"/>
      <c r="O8" s="7"/>
      <c r="P8" s="3">
        <v>7776.09</v>
      </c>
      <c r="Q8" s="3">
        <v>7452.77</v>
      </c>
      <c r="R8" s="16">
        <f>SUM(D8:Q8)</f>
        <v>110990.77</v>
      </c>
    </row>
    <row r="9" spans="1:18" ht="12.75">
      <c r="A9" s="39" t="s">
        <v>17</v>
      </c>
      <c r="B9" s="40"/>
      <c r="C9" s="41"/>
      <c r="D9" s="2">
        <v>0</v>
      </c>
      <c r="E9" s="3">
        <v>0</v>
      </c>
      <c r="F9" s="7">
        <v>0</v>
      </c>
      <c r="G9" s="3">
        <v>0</v>
      </c>
      <c r="H9" s="7">
        <v>0</v>
      </c>
      <c r="I9" s="3">
        <v>0</v>
      </c>
      <c r="J9" s="7">
        <v>0</v>
      </c>
      <c r="K9" s="3">
        <v>100595.82</v>
      </c>
      <c r="L9" s="7">
        <v>0</v>
      </c>
      <c r="M9" s="3">
        <v>0</v>
      </c>
      <c r="N9" s="8"/>
      <c r="O9" s="7"/>
      <c r="P9" s="3">
        <v>0</v>
      </c>
      <c r="Q9" s="3">
        <v>0</v>
      </c>
      <c r="R9" s="16">
        <f>SUM(D9:Q9)</f>
        <v>100595.82</v>
      </c>
    </row>
    <row r="10" spans="1:18" ht="12.75">
      <c r="A10" s="2" t="s">
        <v>18</v>
      </c>
      <c r="B10" s="7"/>
      <c r="C10" s="7"/>
      <c r="D10" s="2">
        <v>0</v>
      </c>
      <c r="E10" s="3">
        <v>0</v>
      </c>
      <c r="F10" s="7">
        <v>0</v>
      </c>
      <c r="G10" s="3">
        <v>0</v>
      </c>
      <c r="H10" s="7">
        <v>0</v>
      </c>
      <c r="I10" s="3">
        <v>0</v>
      </c>
      <c r="J10" s="7">
        <v>0</v>
      </c>
      <c r="K10" s="3">
        <v>521798.17</v>
      </c>
      <c r="L10" s="7">
        <v>0</v>
      </c>
      <c r="M10" s="3">
        <v>0</v>
      </c>
      <c r="N10" s="8"/>
      <c r="O10" s="7"/>
      <c r="P10" s="3">
        <v>0</v>
      </c>
      <c r="Q10" s="3">
        <v>0</v>
      </c>
      <c r="R10" s="16">
        <f>SUM(D10:Q10)</f>
        <v>521798.17</v>
      </c>
    </row>
    <row r="11" spans="1:18" ht="12.75">
      <c r="A11" s="2"/>
      <c r="B11" s="7"/>
      <c r="C11" s="7"/>
      <c r="D11" s="2"/>
      <c r="E11" s="3"/>
      <c r="F11" s="7"/>
      <c r="G11" s="3"/>
      <c r="H11" s="7"/>
      <c r="I11" s="3"/>
      <c r="J11" s="7"/>
      <c r="K11" s="3"/>
      <c r="L11" s="7"/>
      <c r="M11" s="3"/>
      <c r="N11" s="8"/>
      <c r="O11" s="7"/>
      <c r="P11" s="3"/>
      <c r="Q11" s="3"/>
      <c r="R11" s="16"/>
    </row>
    <row r="12" spans="1:18" ht="12.75">
      <c r="A12" s="9" t="s">
        <v>3</v>
      </c>
      <c r="B12" s="6"/>
      <c r="C12" s="6"/>
      <c r="D12" s="26">
        <f aca="true" t="shared" si="1" ref="D12:M12">SUM(D13)</f>
        <v>0</v>
      </c>
      <c r="E12" s="27">
        <f t="shared" si="1"/>
        <v>0</v>
      </c>
      <c r="F12" s="28">
        <f t="shared" si="1"/>
        <v>0</v>
      </c>
      <c r="G12" s="27">
        <f t="shared" si="1"/>
        <v>5</v>
      </c>
      <c r="H12" s="28">
        <f t="shared" si="1"/>
        <v>1068385.84</v>
      </c>
      <c r="I12" s="27">
        <f t="shared" si="1"/>
        <v>270.2</v>
      </c>
      <c r="J12" s="28">
        <f t="shared" si="1"/>
        <v>25.36</v>
      </c>
      <c r="K12" s="27">
        <f t="shared" si="1"/>
        <v>86.08</v>
      </c>
      <c r="L12" s="28">
        <f t="shared" si="1"/>
        <v>73.7</v>
      </c>
      <c r="M12" s="27">
        <f t="shared" si="1"/>
        <v>1786.29</v>
      </c>
      <c r="N12" s="33"/>
      <c r="O12" s="28"/>
      <c r="P12" s="27">
        <v>79</v>
      </c>
      <c r="Q12" s="27">
        <v>3007.82</v>
      </c>
      <c r="R12" s="29">
        <f>SUM(D12:Q12)</f>
        <v>1073719.2900000003</v>
      </c>
    </row>
    <row r="13" spans="1:18" ht="12.75">
      <c r="A13" s="10" t="s">
        <v>10</v>
      </c>
      <c r="B13" s="6"/>
      <c r="C13" s="22"/>
      <c r="D13" s="2">
        <v>0</v>
      </c>
      <c r="E13" s="3">
        <v>0</v>
      </c>
      <c r="F13" s="7">
        <v>0</v>
      </c>
      <c r="G13" s="3">
        <v>5</v>
      </c>
      <c r="H13" s="7">
        <v>1068385.84</v>
      </c>
      <c r="I13" s="3">
        <v>270.2</v>
      </c>
      <c r="J13" s="7">
        <v>25.36</v>
      </c>
      <c r="K13" s="3">
        <v>86.08</v>
      </c>
      <c r="L13" s="7">
        <v>73.7</v>
      </c>
      <c r="M13" s="3">
        <v>1786.29</v>
      </c>
      <c r="N13" s="8"/>
      <c r="O13" s="7"/>
      <c r="P13" s="3">
        <v>79</v>
      </c>
      <c r="Q13" s="3">
        <v>3007.82</v>
      </c>
      <c r="R13" s="16">
        <f>SUM(D13:Q13)</f>
        <v>1073719.2900000003</v>
      </c>
    </row>
    <row r="14" spans="1:18" ht="12.75">
      <c r="A14" s="23"/>
      <c r="B14" s="24"/>
      <c r="C14" s="25"/>
      <c r="D14" s="2"/>
      <c r="E14" s="3"/>
      <c r="F14" s="7"/>
      <c r="G14" s="3"/>
      <c r="H14" s="7"/>
      <c r="I14" s="3"/>
      <c r="J14" s="7"/>
      <c r="K14" s="3"/>
      <c r="L14" s="7"/>
      <c r="M14" s="3"/>
      <c r="N14" s="8"/>
      <c r="O14" s="7"/>
      <c r="P14" s="3"/>
      <c r="Q14" s="3"/>
      <c r="R14" s="16"/>
    </row>
    <row r="15" spans="1:18" ht="12.75">
      <c r="A15" s="23"/>
      <c r="B15" s="24"/>
      <c r="C15" s="25"/>
      <c r="D15" s="2"/>
      <c r="E15" s="3"/>
      <c r="F15" s="7"/>
      <c r="G15" s="3"/>
      <c r="H15" s="7"/>
      <c r="I15" s="3"/>
      <c r="J15" s="7"/>
      <c r="K15" s="3"/>
      <c r="L15" s="7"/>
      <c r="M15" s="3"/>
      <c r="N15" s="8"/>
      <c r="O15" s="7"/>
      <c r="P15" s="3"/>
      <c r="Q15" s="3"/>
      <c r="R15" s="16"/>
    </row>
    <row r="16" spans="1:18" ht="12.75">
      <c r="A16" s="9" t="s">
        <v>4</v>
      </c>
      <c r="B16" s="6"/>
      <c r="C16" s="6"/>
      <c r="D16" s="26">
        <f aca="true" t="shared" si="2" ref="D16:M16">SUM(D17:D24)</f>
        <v>283808.81</v>
      </c>
      <c r="E16" s="27">
        <f t="shared" si="2"/>
        <v>331695.58</v>
      </c>
      <c r="F16" s="28">
        <f t="shared" si="2"/>
        <v>381213.55</v>
      </c>
      <c r="G16" s="27">
        <f t="shared" si="2"/>
        <v>406692.77999999997</v>
      </c>
      <c r="H16" s="28">
        <f t="shared" si="2"/>
        <v>713181.13</v>
      </c>
      <c r="I16" s="27">
        <f t="shared" si="2"/>
        <v>333157.18000000005</v>
      </c>
      <c r="J16" s="28">
        <f t="shared" si="2"/>
        <v>2451713.3200000003</v>
      </c>
      <c r="K16" s="27">
        <f t="shared" si="2"/>
        <v>415865.75999999995</v>
      </c>
      <c r="L16" s="28">
        <f t="shared" si="2"/>
        <v>450696.74</v>
      </c>
      <c r="M16" s="27">
        <f t="shared" si="2"/>
        <v>547643.1300000001</v>
      </c>
      <c r="N16" s="33"/>
      <c r="O16" s="28"/>
      <c r="P16" s="27">
        <f>SUM(P17:P24)</f>
        <v>1002793.04</v>
      </c>
      <c r="Q16" s="27">
        <f>SUM(Q17:Q24)</f>
        <v>689374.99</v>
      </c>
      <c r="R16" s="29">
        <f aca="true" t="shared" si="3" ref="R16:R23">SUM(D16:Q16)</f>
        <v>8007836.010000001</v>
      </c>
    </row>
    <row r="17" spans="1:18" ht="12.75">
      <c r="A17" s="10" t="s">
        <v>5</v>
      </c>
      <c r="B17" s="6"/>
      <c r="C17" s="6"/>
      <c r="D17" s="2">
        <v>229617.85</v>
      </c>
      <c r="E17" s="3">
        <v>242597.33</v>
      </c>
      <c r="F17" s="7">
        <v>236037.95</v>
      </c>
      <c r="G17" s="3">
        <v>267665.94</v>
      </c>
      <c r="H17" s="7">
        <v>254800.03</v>
      </c>
      <c r="I17" s="3">
        <v>229618.6</v>
      </c>
      <c r="J17" s="7">
        <v>230133.72</v>
      </c>
      <c r="K17" s="3">
        <v>269227.26</v>
      </c>
      <c r="L17" s="7">
        <v>245921.88</v>
      </c>
      <c r="M17" s="3">
        <v>239670.89</v>
      </c>
      <c r="N17" s="8"/>
      <c r="O17" s="7"/>
      <c r="P17" s="3">
        <v>280866.69</v>
      </c>
      <c r="Q17" s="3">
        <v>340751.45</v>
      </c>
      <c r="R17" s="30">
        <f t="shared" si="3"/>
        <v>3066909.5900000003</v>
      </c>
    </row>
    <row r="18" spans="1:18" ht="12.75">
      <c r="A18" s="10" t="s">
        <v>6</v>
      </c>
      <c r="B18" s="6"/>
      <c r="C18" s="6"/>
      <c r="D18" s="2">
        <v>23076.8</v>
      </c>
      <c r="E18" s="3">
        <v>57636.08</v>
      </c>
      <c r="F18" s="7">
        <v>58089.26</v>
      </c>
      <c r="G18" s="3">
        <v>52112.68</v>
      </c>
      <c r="H18" s="7">
        <v>73607.67</v>
      </c>
      <c r="I18" s="3">
        <v>52060.03</v>
      </c>
      <c r="J18" s="7">
        <v>61771.72</v>
      </c>
      <c r="K18" s="3">
        <v>81349.59</v>
      </c>
      <c r="L18" s="7">
        <v>53532.24</v>
      </c>
      <c r="M18" s="3">
        <v>72612.39</v>
      </c>
      <c r="N18" s="8"/>
      <c r="O18" s="7"/>
      <c r="P18" s="3">
        <v>69932.57</v>
      </c>
      <c r="Q18" s="3">
        <v>99993.5</v>
      </c>
      <c r="R18" s="16">
        <f t="shared" si="3"/>
        <v>755774.53</v>
      </c>
    </row>
    <row r="19" spans="1:18" ht="12.75">
      <c r="A19" s="10" t="s">
        <v>7</v>
      </c>
      <c r="B19" s="6"/>
      <c r="C19" s="6"/>
      <c r="D19" s="2">
        <v>0</v>
      </c>
      <c r="E19" s="3">
        <v>0</v>
      </c>
      <c r="F19" s="7">
        <v>21432.35</v>
      </c>
      <c r="G19" s="3">
        <v>8.48</v>
      </c>
      <c r="H19" s="7">
        <v>15.54</v>
      </c>
      <c r="I19" s="3">
        <v>0</v>
      </c>
      <c r="J19" s="7">
        <v>6.7</v>
      </c>
      <c r="K19" s="3">
        <v>0</v>
      </c>
      <c r="L19" s="7">
        <v>5.95</v>
      </c>
      <c r="M19" s="3">
        <v>36.74</v>
      </c>
      <c r="N19" s="8"/>
      <c r="O19" s="7"/>
      <c r="P19" s="3">
        <v>50.5</v>
      </c>
      <c r="Q19" s="3">
        <v>83.65</v>
      </c>
      <c r="R19" s="16">
        <f t="shared" si="3"/>
        <v>21639.910000000003</v>
      </c>
    </row>
    <row r="20" spans="1:18" ht="12.75">
      <c r="A20" s="10" t="s">
        <v>8</v>
      </c>
      <c r="B20" s="6"/>
      <c r="C20" s="6"/>
      <c r="D20" s="2">
        <v>15875.84</v>
      </c>
      <c r="E20" s="3">
        <v>16206.65</v>
      </c>
      <c r="F20" s="7">
        <v>2398.47</v>
      </c>
      <c r="G20" s="3">
        <v>29444.16</v>
      </c>
      <c r="H20" s="7">
        <v>31455.22</v>
      </c>
      <c r="I20" s="3">
        <v>36223.03</v>
      </c>
      <c r="J20" s="7">
        <v>394704.42</v>
      </c>
      <c r="K20" s="3">
        <v>37440.73</v>
      </c>
      <c r="L20" s="7">
        <v>45408.54</v>
      </c>
      <c r="M20" s="3">
        <v>67831.38</v>
      </c>
      <c r="N20" s="8"/>
      <c r="O20" s="7"/>
      <c r="P20" s="3">
        <v>38853.28</v>
      </c>
      <c r="Q20" s="3">
        <v>61908.4</v>
      </c>
      <c r="R20" s="16">
        <f t="shared" si="3"/>
        <v>777750.1200000001</v>
      </c>
    </row>
    <row r="21" spans="1:18" ht="12.75">
      <c r="A21" s="10" t="s">
        <v>9</v>
      </c>
      <c r="B21" s="6"/>
      <c r="C21" s="6"/>
      <c r="D21" s="2">
        <v>15238.32</v>
      </c>
      <c r="E21" s="3">
        <v>15255.52</v>
      </c>
      <c r="F21" s="7">
        <v>15255.52</v>
      </c>
      <c r="G21" s="3">
        <v>15255.52</v>
      </c>
      <c r="H21" s="7">
        <v>15255.52</v>
      </c>
      <c r="I21" s="3">
        <v>15255.52</v>
      </c>
      <c r="J21" s="7">
        <v>15847.02</v>
      </c>
      <c r="K21" s="3">
        <v>15848.18</v>
      </c>
      <c r="L21" s="7">
        <v>15959.91</v>
      </c>
      <c r="M21" s="3">
        <v>16095.53</v>
      </c>
      <c r="N21" s="8"/>
      <c r="O21" s="7"/>
      <c r="P21" s="3">
        <v>16216.3</v>
      </c>
      <c r="Q21" s="3">
        <v>16253.3</v>
      </c>
      <c r="R21" s="16">
        <f t="shared" si="3"/>
        <v>187736.16</v>
      </c>
    </row>
    <row r="22" spans="1:18" ht="12.75">
      <c r="A22" s="10" t="s">
        <v>19</v>
      </c>
      <c r="B22" s="6"/>
      <c r="C22" s="6"/>
      <c r="D22" s="2">
        <v>0</v>
      </c>
      <c r="E22" s="3">
        <v>0</v>
      </c>
      <c r="F22" s="7">
        <v>0</v>
      </c>
      <c r="G22" s="3">
        <v>0</v>
      </c>
      <c r="H22" s="7">
        <v>0</v>
      </c>
      <c r="I22" s="3">
        <v>0</v>
      </c>
      <c r="J22" s="7">
        <v>44331.51</v>
      </c>
      <c r="K22" s="3">
        <v>0</v>
      </c>
      <c r="L22" s="7">
        <v>0</v>
      </c>
      <c r="M22" s="3">
        <v>0</v>
      </c>
      <c r="N22" s="8"/>
      <c r="O22" s="7"/>
      <c r="P22" s="3">
        <v>0</v>
      </c>
      <c r="Q22" s="3">
        <v>0</v>
      </c>
      <c r="R22" s="16">
        <f t="shared" si="3"/>
        <v>44331.51</v>
      </c>
    </row>
    <row r="23" spans="1:18" ht="12.75">
      <c r="A23" s="10" t="s">
        <v>20</v>
      </c>
      <c r="B23" s="6"/>
      <c r="C23" s="6"/>
      <c r="D23" s="2">
        <v>0</v>
      </c>
      <c r="E23" s="3">
        <v>0</v>
      </c>
      <c r="F23" s="7">
        <v>48000</v>
      </c>
      <c r="G23" s="3">
        <v>42206</v>
      </c>
      <c r="H23" s="7">
        <v>338047.15</v>
      </c>
      <c r="I23" s="3">
        <v>0</v>
      </c>
      <c r="J23" s="7">
        <v>1704918.23</v>
      </c>
      <c r="K23" s="3">
        <v>12000</v>
      </c>
      <c r="L23" s="7">
        <v>89868.22</v>
      </c>
      <c r="M23" s="3">
        <v>151396.2</v>
      </c>
      <c r="N23" s="8"/>
      <c r="O23" s="7"/>
      <c r="P23" s="3">
        <v>596873.7</v>
      </c>
      <c r="Q23" s="3">
        <v>170384.69</v>
      </c>
      <c r="R23" s="16">
        <f t="shared" si="3"/>
        <v>3153694.19</v>
      </c>
    </row>
    <row r="24" spans="1:18" ht="12.75">
      <c r="A24" s="10"/>
      <c r="B24" s="6"/>
      <c r="C24" s="6"/>
      <c r="D24" s="2"/>
      <c r="E24" s="3"/>
      <c r="F24" s="7"/>
      <c r="G24" s="3"/>
      <c r="H24" s="7"/>
      <c r="I24" s="3"/>
      <c r="J24" s="7"/>
      <c r="K24" s="3"/>
      <c r="L24" s="7"/>
      <c r="M24" s="3"/>
      <c r="N24" s="8"/>
      <c r="O24" s="7"/>
      <c r="P24" s="3"/>
      <c r="Q24" s="3"/>
      <c r="R24" s="16"/>
    </row>
    <row r="25" spans="1:18" ht="12.75">
      <c r="A25" s="10"/>
      <c r="B25" s="6"/>
      <c r="C25" s="6"/>
      <c r="D25" s="2"/>
      <c r="E25" s="3"/>
      <c r="F25" s="7"/>
      <c r="G25" s="3"/>
      <c r="H25" s="7"/>
      <c r="I25" s="3"/>
      <c r="J25" s="7"/>
      <c r="K25" s="3"/>
      <c r="L25" s="7"/>
      <c r="M25" s="3"/>
      <c r="N25" s="8"/>
      <c r="O25" s="7"/>
      <c r="P25" s="3"/>
      <c r="Q25" s="3"/>
      <c r="R25" s="16"/>
    </row>
    <row r="26" spans="1:18" ht="12.75">
      <c r="A26" s="9" t="s">
        <v>11</v>
      </c>
      <c r="B26" s="6"/>
      <c r="C26" s="6"/>
      <c r="D26" s="2">
        <f aca="true" t="shared" si="4" ref="D26:M26">SUM(D6+D12-D16)</f>
        <v>-176007.82</v>
      </c>
      <c r="E26" s="3">
        <f t="shared" si="4"/>
        <v>-226168.95</v>
      </c>
      <c r="F26" s="7">
        <f t="shared" si="4"/>
        <v>-379074.52999999997</v>
      </c>
      <c r="G26" s="3">
        <f t="shared" si="4"/>
        <v>-281115.62</v>
      </c>
      <c r="H26" s="7">
        <f t="shared" si="4"/>
        <v>570778.2700000001</v>
      </c>
      <c r="I26" s="3">
        <f t="shared" si="4"/>
        <v>-86323.92000000004</v>
      </c>
      <c r="J26" s="7">
        <f t="shared" si="4"/>
        <v>314369.6999999997</v>
      </c>
      <c r="K26" s="3">
        <f t="shared" si="4"/>
        <v>448054.87000000005</v>
      </c>
      <c r="L26" s="7">
        <f t="shared" si="4"/>
        <v>-157345.83999999997</v>
      </c>
      <c r="M26" s="3">
        <f t="shared" si="4"/>
        <v>-75926.88000000018</v>
      </c>
      <c r="N26" s="8"/>
      <c r="O26" s="7"/>
      <c r="P26" s="3">
        <v>-763509.38</v>
      </c>
      <c r="Q26" s="3">
        <f>SUM(Q6+Q12-Q16)</f>
        <v>-270447.6</v>
      </c>
      <c r="R26" s="16">
        <f>SUM(R6+R12-R16)</f>
        <v>-1082717.7000000011</v>
      </c>
    </row>
    <row r="27" spans="1:18" ht="13.5" thickBot="1">
      <c r="A27" s="10"/>
      <c r="B27" s="6"/>
      <c r="C27" s="6"/>
      <c r="D27" s="2"/>
      <c r="E27" s="3"/>
      <c r="F27" s="7"/>
      <c r="G27" s="3"/>
      <c r="H27" s="7"/>
      <c r="I27" s="3"/>
      <c r="J27" s="7"/>
      <c r="K27" s="3"/>
      <c r="L27" s="7"/>
      <c r="M27" s="3"/>
      <c r="N27" s="8"/>
      <c r="O27" s="7"/>
      <c r="P27" s="3"/>
      <c r="Q27" s="3"/>
      <c r="R27" s="16"/>
    </row>
    <row r="28" spans="1:18" ht="13.5" thickBot="1">
      <c r="A28" s="11" t="s">
        <v>12</v>
      </c>
      <c r="B28" s="12"/>
      <c r="C28" s="12"/>
      <c r="D28" s="34">
        <f aca="true" t="shared" si="5" ref="D28:L28">SUM(D26)</f>
        <v>-176007.82</v>
      </c>
      <c r="E28" s="35">
        <f t="shared" si="5"/>
        <v>-226168.95</v>
      </c>
      <c r="F28" s="36">
        <f t="shared" si="5"/>
        <v>-379074.52999999997</v>
      </c>
      <c r="G28" s="37">
        <f t="shared" si="5"/>
        <v>-281115.62</v>
      </c>
      <c r="H28" s="38">
        <f t="shared" si="5"/>
        <v>570778.2700000001</v>
      </c>
      <c r="I28" s="37">
        <f t="shared" si="5"/>
        <v>-86323.92000000004</v>
      </c>
      <c r="J28" s="38">
        <f t="shared" si="5"/>
        <v>314369.6999999997</v>
      </c>
      <c r="K28" s="38">
        <f t="shared" si="5"/>
        <v>448054.87000000005</v>
      </c>
      <c r="L28" s="37">
        <f t="shared" si="5"/>
        <v>-157345.83999999997</v>
      </c>
      <c r="M28" s="35">
        <f>SUM(M6+M12-M16)</f>
        <v>-75926.88000000018</v>
      </c>
      <c r="N28" s="32"/>
      <c r="O28" s="31"/>
      <c r="P28" s="35">
        <f>SUM(P6+P12-P16)</f>
        <v>-763509.38</v>
      </c>
      <c r="Q28" s="35">
        <f>SUM(Q6+Q12-Q16)</f>
        <v>-270447.6</v>
      </c>
      <c r="R28" s="42">
        <f>SUM(R26)</f>
        <v>-1082717.7000000011</v>
      </c>
    </row>
    <row r="31" spans="3:7" ht="12.75">
      <c r="C31" s="15"/>
      <c r="D31" s="15"/>
      <c r="E31" s="15"/>
      <c r="F31" s="15"/>
      <c r="G31" s="15"/>
    </row>
    <row r="32" spans="1:4" ht="12.75">
      <c r="A32" s="15" t="s">
        <v>14</v>
      </c>
      <c r="B32" s="1"/>
      <c r="C32" s="15"/>
      <c r="D32" s="1"/>
    </row>
    <row r="33" spans="1:3" ht="12.75">
      <c r="A33" s="14" t="s">
        <v>16</v>
      </c>
      <c r="B33" s="14"/>
      <c r="C33" s="14"/>
    </row>
  </sheetData>
  <sheetProtection/>
  <mergeCells count="4">
    <mergeCell ref="A7:C7"/>
    <mergeCell ref="A8:C8"/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E1">
      <selection activeCell="K15" sqref="K15"/>
    </sheetView>
  </sheetViews>
  <sheetFormatPr defaultColWidth="9.140625" defaultRowHeight="12.75"/>
  <cols>
    <col min="3" max="3" width="5.28125" style="0" customWidth="1"/>
    <col min="4" max="5" width="9.00390625" style="0" customWidth="1"/>
    <col min="6" max="6" width="9.7109375" style="0" customWidth="1"/>
    <col min="7" max="7" width="9.57421875" style="0" customWidth="1"/>
    <col min="8" max="13" width="9.00390625" style="0" customWidth="1"/>
    <col min="14" max="14" width="35.00390625" style="0" hidden="1" customWidth="1"/>
    <col min="15" max="15" width="0.13671875" style="0" hidden="1" customWidth="1"/>
    <col min="16" max="16" width="9.8515625" style="0" customWidth="1"/>
    <col min="17" max="17" width="9.7109375" style="0" customWidth="1"/>
    <col min="18" max="18" width="10.421875" style="0" customWidth="1"/>
  </cols>
  <sheetData>
    <row r="1" spans="1:18" ht="12.75">
      <c r="A1" s="305" t="s">
        <v>13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307" t="s">
        <v>27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</row>
    <row r="4" ht="13.5" thickBot="1"/>
    <row r="5" spans="1:18" ht="13.5" thickBot="1">
      <c r="A5" s="44" t="s">
        <v>21</v>
      </c>
      <c r="B5" s="45"/>
      <c r="C5" s="45"/>
      <c r="D5" s="17">
        <v>39478</v>
      </c>
      <c r="E5" s="18">
        <v>39507</v>
      </c>
      <c r="F5" s="19">
        <v>39538</v>
      </c>
      <c r="G5" s="19">
        <v>39568</v>
      </c>
      <c r="H5" s="19">
        <v>39599</v>
      </c>
      <c r="I5" s="19">
        <v>39629</v>
      </c>
      <c r="J5" s="19">
        <v>39660</v>
      </c>
      <c r="K5" s="19">
        <v>39691</v>
      </c>
      <c r="L5" s="18">
        <v>39721</v>
      </c>
      <c r="M5" s="20">
        <v>39752</v>
      </c>
      <c r="N5" s="4">
        <v>39416</v>
      </c>
      <c r="O5" s="5">
        <v>39447</v>
      </c>
      <c r="P5" s="20">
        <v>39782</v>
      </c>
      <c r="Q5" s="20">
        <v>39813</v>
      </c>
      <c r="R5" s="21" t="s">
        <v>0</v>
      </c>
    </row>
    <row r="6" spans="1:18" ht="12.75">
      <c r="A6" s="9" t="s">
        <v>1</v>
      </c>
      <c r="B6" s="6"/>
      <c r="C6" s="6"/>
      <c r="D6" s="43">
        <f>SUM(D7:D11)</f>
        <v>7187.32</v>
      </c>
      <c r="E6" s="27">
        <f>SUM(E7:E11)</f>
        <v>4125.11</v>
      </c>
      <c r="F6" s="28">
        <f>SUM(F7:F11)</f>
        <v>3320.54</v>
      </c>
      <c r="G6" s="56">
        <f>SUM(G7:G11)</f>
        <v>19610.95</v>
      </c>
      <c r="H6" s="28">
        <v>158373.06</v>
      </c>
      <c r="I6" s="27">
        <f>SUM(I7:I11)</f>
        <v>588481.8600000001</v>
      </c>
      <c r="J6" s="28">
        <f>SUM(J7:J11)</f>
        <v>211296.88</v>
      </c>
      <c r="K6" s="27">
        <f>SUM(K7:K11)</f>
        <v>516453.32999999996</v>
      </c>
      <c r="L6" s="28">
        <f>SUM(L7:L11)</f>
        <v>407307.87000000005</v>
      </c>
      <c r="M6" s="27">
        <f>SUM(M7:M11)</f>
        <v>29508.940000000002</v>
      </c>
      <c r="N6" s="33"/>
      <c r="O6" s="28"/>
      <c r="P6" s="27">
        <f>SUM(P7:P11)</f>
        <v>419413.59</v>
      </c>
      <c r="Q6" s="27">
        <f>SUM(Q7:Q11)</f>
        <v>689063.78</v>
      </c>
      <c r="R6" s="29">
        <f>SUM(D6:Q6)</f>
        <v>3054143.2300000004</v>
      </c>
    </row>
    <row r="7" spans="1:18" ht="12.75">
      <c r="A7" s="309" t="s">
        <v>15</v>
      </c>
      <c r="B7" s="310"/>
      <c r="C7" s="311"/>
      <c r="D7" s="2">
        <v>0</v>
      </c>
      <c r="E7" s="3">
        <v>0</v>
      </c>
      <c r="F7" s="7">
        <v>0</v>
      </c>
      <c r="G7" s="54">
        <v>0</v>
      </c>
      <c r="H7" s="7">
        <v>140111.02</v>
      </c>
      <c r="I7" s="3">
        <v>523917.33</v>
      </c>
      <c r="J7" s="7">
        <v>191925.25</v>
      </c>
      <c r="K7" s="3">
        <v>500431.47</v>
      </c>
      <c r="L7" s="7">
        <v>391934.84</v>
      </c>
      <c r="M7" s="3">
        <v>15000</v>
      </c>
      <c r="N7" s="8"/>
      <c r="O7" s="7"/>
      <c r="P7" s="3">
        <v>405000</v>
      </c>
      <c r="Q7" s="3">
        <v>676452.6</v>
      </c>
      <c r="R7" s="16">
        <f>SUM(D7:Q7)</f>
        <v>2844772.5100000002</v>
      </c>
    </row>
    <row r="8" spans="1:18" ht="12.75">
      <c r="A8" s="309" t="s">
        <v>2</v>
      </c>
      <c r="B8" s="310"/>
      <c r="C8" s="311"/>
      <c r="D8" s="2">
        <v>7187.32</v>
      </c>
      <c r="E8" s="3">
        <v>4125.11</v>
      </c>
      <c r="F8" s="7">
        <v>3320.54</v>
      </c>
      <c r="G8" s="52">
        <v>19610.95</v>
      </c>
      <c r="H8" s="7">
        <v>18262.04</v>
      </c>
      <c r="I8" s="3">
        <v>17129.61</v>
      </c>
      <c r="J8" s="7">
        <v>19371.63</v>
      </c>
      <c r="K8" s="3">
        <v>16021.86</v>
      </c>
      <c r="L8" s="7">
        <v>15373.03</v>
      </c>
      <c r="M8" s="3">
        <v>14508.94</v>
      </c>
      <c r="N8" s="8"/>
      <c r="O8" s="7"/>
      <c r="P8" s="3">
        <v>14413.59</v>
      </c>
      <c r="Q8" s="3">
        <v>12611.18</v>
      </c>
      <c r="R8" s="16">
        <f>SUM(D8:Q8)</f>
        <v>161935.8</v>
      </c>
    </row>
    <row r="9" spans="1:18" ht="12.75">
      <c r="A9" s="39" t="s">
        <v>17</v>
      </c>
      <c r="B9" s="40"/>
      <c r="C9" s="41"/>
      <c r="D9" s="2">
        <v>0</v>
      </c>
      <c r="E9" s="3">
        <v>0</v>
      </c>
      <c r="F9" s="7">
        <v>0</v>
      </c>
      <c r="G9" s="54">
        <v>0</v>
      </c>
      <c r="H9" s="7">
        <v>0</v>
      </c>
      <c r="I9" s="3">
        <v>9486.98</v>
      </c>
      <c r="J9" s="7">
        <v>0</v>
      </c>
      <c r="K9" s="3">
        <v>0</v>
      </c>
      <c r="L9" s="7">
        <v>0</v>
      </c>
      <c r="M9" s="3">
        <v>0</v>
      </c>
      <c r="N9" s="8"/>
      <c r="O9" s="7"/>
      <c r="P9" s="3">
        <v>0</v>
      </c>
      <c r="Q9" s="3">
        <v>0</v>
      </c>
      <c r="R9" s="16">
        <f>SUM(D9:Q9)</f>
        <v>9486.98</v>
      </c>
    </row>
    <row r="10" spans="1:18" ht="12.75">
      <c r="A10" s="2" t="s">
        <v>18</v>
      </c>
      <c r="B10" s="7"/>
      <c r="C10" s="7"/>
      <c r="D10" s="2">
        <v>0</v>
      </c>
      <c r="E10" s="3">
        <v>0</v>
      </c>
      <c r="F10" s="7">
        <v>0</v>
      </c>
      <c r="G10" s="54">
        <v>0</v>
      </c>
      <c r="H10" s="7">
        <v>0</v>
      </c>
      <c r="I10" s="3">
        <v>37947.94</v>
      </c>
      <c r="J10" s="7">
        <v>0</v>
      </c>
      <c r="K10" s="3">
        <v>0</v>
      </c>
      <c r="L10" s="7">
        <v>0</v>
      </c>
      <c r="M10" s="3">
        <v>0</v>
      </c>
      <c r="N10" s="8"/>
      <c r="O10" s="7"/>
      <c r="P10" s="3">
        <v>0</v>
      </c>
      <c r="Q10" s="3">
        <v>0</v>
      </c>
      <c r="R10" s="16">
        <f>SUM(D10:Q10)</f>
        <v>37947.94</v>
      </c>
    </row>
    <row r="11" spans="1:18" ht="12.75">
      <c r="A11" s="2"/>
      <c r="B11" s="7"/>
      <c r="C11" s="7"/>
      <c r="D11" s="2"/>
      <c r="E11" s="3"/>
      <c r="F11" s="7"/>
      <c r="G11" s="52"/>
      <c r="H11" s="7"/>
      <c r="I11" s="3"/>
      <c r="J11" s="7"/>
      <c r="K11" s="3"/>
      <c r="L11" s="7"/>
      <c r="M11" s="3"/>
      <c r="N11" s="8"/>
      <c r="O11" s="7"/>
      <c r="P11" s="3"/>
      <c r="Q11" s="3"/>
      <c r="R11" s="16"/>
    </row>
    <row r="12" spans="1:18" ht="12.75">
      <c r="A12" s="9" t="s">
        <v>3</v>
      </c>
      <c r="B12" s="6"/>
      <c r="C12" s="6"/>
      <c r="D12" s="26">
        <f>SUM(D13:D15)</f>
        <v>303</v>
      </c>
      <c r="E12" s="27">
        <f>SUM(E13:E15)</f>
        <v>131</v>
      </c>
      <c r="F12" s="28">
        <f>SUM(F13:F15)</f>
        <v>1068392.69</v>
      </c>
      <c r="G12" s="56">
        <f>SUM(G13:G15)</f>
        <v>664.23</v>
      </c>
      <c r="H12" s="28">
        <v>-256.68</v>
      </c>
      <c r="I12" s="27">
        <v>62.12</v>
      </c>
      <c r="J12" s="28">
        <v>1654</v>
      </c>
      <c r="K12" s="27">
        <v>765.81</v>
      </c>
      <c r="L12" s="28">
        <v>388.86</v>
      </c>
      <c r="M12" s="27">
        <v>577.2</v>
      </c>
      <c r="N12" s="33"/>
      <c r="O12" s="28"/>
      <c r="P12" s="27">
        <v>780.18</v>
      </c>
      <c r="Q12" s="27">
        <v>1623.58</v>
      </c>
      <c r="R12" s="29">
        <f>SUM(D12:Q12)</f>
        <v>1075085.9900000002</v>
      </c>
    </row>
    <row r="13" spans="1:18" ht="12.75">
      <c r="A13" s="10" t="s">
        <v>10</v>
      </c>
      <c r="B13" s="6"/>
      <c r="C13" s="22"/>
      <c r="D13" s="2">
        <v>303</v>
      </c>
      <c r="E13" s="3">
        <v>131</v>
      </c>
      <c r="F13" s="7">
        <v>1068392.69</v>
      </c>
      <c r="G13" s="52">
        <v>664.23</v>
      </c>
      <c r="H13" s="7">
        <v>-256.68</v>
      </c>
      <c r="I13" s="3">
        <v>62.12</v>
      </c>
      <c r="J13" s="7">
        <v>1654</v>
      </c>
      <c r="K13" s="3">
        <v>765.81</v>
      </c>
      <c r="L13" s="7">
        <v>388.86</v>
      </c>
      <c r="M13" s="3">
        <v>577.2</v>
      </c>
      <c r="N13" s="8"/>
      <c r="O13" s="7"/>
      <c r="P13" s="3">
        <v>780.18</v>
      </c>
      <c r="Q13" s="3">
        <v>1623.58</v>
      </c>
      <c r="R13" s="16">
        <f>SUM(D13:Q13)</f>
        <v>1075085.9900000002</v>
      </c>
    </row>
    <row r="14" spans="1:18" ht="12.75">
      <c r="A14" s="23"/>
      <c r="B14" s="24"/>
      <c r="C14" s="25"/>
      <c r="D14" s="2"/>
      <c r="E14" s="3"/>
      <c r="F14" s="7"/>
      <c r="G14" s="52"/>
      <c r="H14" s="7"/>
      <c r="I14" s="3"/>
      <c r="J14" s="7"/>
      <c r="K14" s="3"/>
      <c r="L14" s="7"/>
      <c r="M14" s="3"/>
      <c r="N14" s="8"/>
      <c r="O14" s="7"/>
      <c r="P14" s="3"/>
      <c r="Q14" s="3"/>
      <c r="R14" s="16"/>
    </row>
    <row r="15" spans="1:18" ht="12.75">
      <c r="A15" s="23"/>
      <c r="B15" s="24"/>
      <c r="C15" s="25"/>
      <c r="D15" s="2"/>
      <c r="E15" s="3"/>
      <c r="F15" s="7"/>
      <c r="G15" s="52"/>
      <c r="H15" s="7"/>
      <c r="I15" s="3"/>
      <c r="J15" s="7"/>
      <c r="K15" s="3"/>
      <c r="L15" s="7"/>
      <c r="M15" s="3"/>
      <c r="N15" s="8"/>
      <c r="O15" s="7"/>
      <c r="P15" s="3"/>
      <c r="Q15" s="3"/>
      <c r="R15" s="16"/>
    </row>
    <row r="16" spans="1:18" ht="12.75">
      <c r="A16" s="9" t="s">
        <v>4</v>
      </c>
      <c r="B16" s="6"/>
      <c r="C16" s="6"/>
      <c r="D16" s="26">
        <f>SUM(D17:D25)</f>
        <v>436040.77</v>
      </c>
      <c r="E16" s="27">
        <f>SUM(E17:E25)</f>
        <v>545993.96</v>
      </c>
      <c r="F16" s="28">
        <f>SUM(F17:F25)</f>
        <v>560168.36</v>
      </c>
      <c r="G16" s="51">
        <f>SUM(G17:G25)</f>
        <v>620173.72</v>
      </c>
      <c r="H16" s="28">
        <v>552159.21</v>
      </c>
      <c r="I16" s="27">
        <f>SUM(I17:I25)</f>
        <v>589529.2999999999</v>
      </c>
      <c r="J16" s="28">
        <f>SUM(J17:J25)</f>
        <v>647636.73</v>
      </c>
      <c r="K16" s="27">
        <f>SUM(K17:K25)</f>
        <v>587463.69</v>
      </c>
      <c r="L16" s="28">
        <f>SUM(L17:L25)</f>
        <v>525663.11</v>
      </c>
      <c r="M16" s="27">
        <f>SUM(M17:M25)</f>
        <v>423788.9</v>
      </c>
      <c r="N16" s="33"/>
      <c r="O16" s="28"/>
      <c r="P16" s="27">
        <f>SUM(P17:P25)</f>
        <v>482001.61999999994</v>
      </c>
      <c r="Q16" s="27">
        <f>SUM(Q17:Q25)</f>
        <v>817832.83</v>
      </c>
      <c r="R16" s="29">
        <f aca="true" t="shared" si="0" ref="R16:R23">SUM(D16:Q16)</f>
        <v>6788452.2</v>
      </c>
    </row>
    <row r="17" spans="1:18" ht="12.75">
      <c r="A17" s="10" t="s">
        <v>5</v>
      </c>
      <c r="B17" s="6"/>
      <c r="C17" s="6"/>
      <c r="D17" s="2">
        <v>264876.71</v>
      </c>
      <c r="E17" s="3">
        <v>334777.5</v>
      </c>
      <c r="F17" s="7">
        <v>295350.72</v>
      </c>
      <c r="G17" s="52">
        <v>321291.38</v>
      </c>
      <c r="H17" s="7">
        <v>290705.03</v>
      </c>
      <c r="I17" s="3">
        <v>315365.85</v>
      </c>
      <c r="J17" s="7">
        <v>272988.04</v>
      </c>
      <c r="K17" s="3">
        <v>305007.41</v>
      </c>
      <c r="L17" s="7">
        <v>290163</v>
      </c>
      <c r="M17" s="3">
        <v>288465.06</v>
      </c>
      <c r="N17" s="8"/>
      <c r="O17" s="7"/>
      <c r="P17" s="3">
        <v>309366.61</v>
      </c>
      <c r="Q17" s="3">
        <v>364816.87</v>
      </c>
      <c r="R17" s="30">
        <f t="shared" si="0"/>
        <v>3653174.18</v>
      </c>
    </row>
    <row r="18" spans="1:18" ht="12.75">
      <c r="A18" s="10" t="s">
        <v>6</v>
      </c>
      <c r="B18" s="6"/>
      <c r="C18" s="6"/>
      <c r="D18" s="2">
        <v>49777.26</v>
      </c>
      <c r="E18" s="3">
        <v>78820.35</v>
      </c>
      <c r="F18" s="7">
        <v>58429.4</v>
      </c>
      <c r="G18" s="52">
        <v>84048.5</v>
      </c>
      <c r="H18" s="7">
        <v>68374.23</v>
      </c>
      <c r="I18" s="3">
        <v>68333.34</v>
      </c>
      <c r="J18" s="7">
        <v>75373.71</v>
      </c>
      <c r="K18" s="3">
        <v>83099.57</v>
      </c>
      <c r="L18" s="7">
        <v>85385.2</v>
      </c>
      <c r="M18" s="3">
        <v>77254.13</v>
      </c>
      <c r="N18" s="8"/>
      <c r="O18" s="7"/>
      <c r="P18" s="3">
        <v>59797.73</v>
      </c>
      <c r="Q18" s="3">
        <v>85373.84</v>
      </c>
      <c r="R18" s="16">
        <f t="shared" si="0"/>
        <v>874067.2599999999</v>
      </c>
    </row>
    <row r="19" spans="1:18" ht="12.75">
      <c r="A19" s="10" t="s">
        <v>7</v>
      </c>
      <c r="B19" s="6"/>
      <c r="C19" s="6"/>
      <c r="D19" s="2">
        <v>35.35</v>
      </c>
      <c r="E19" s="3">
        <v>0</v>
      </c>
      <c r="F19" s="7">
        <v>57</v>
      </c>
      <c r="G19" s="54">
        <v>0</v>
      </c>
      <c r="H19" s="7">
        <v>0</v>
      </c>
      <c r="I19" s="3">
        <v>0</v>
      </c>
      <c r="J19" s="7">
        <v>0</v>
      </c>
      <c r="K19" s="3">
        <v>0</v>
      </c>
      <c r="L19" s="7">
        <v>10.54</v>
      </c>
      <c r="M19" s="3">
        <v>61.31</v>
      </c>
      <c r="N19" s="8"/>
      <c r="O19" s="7"/>
      <c r="P19" s="3">
        <v>5</v>
      </c>
      <c r="Q19" s="3">
        <v>13.59</v>
      </c>
      <c r="R19" s="16">
        <f t="shared" si="0"/>
        <v>182.79</v>
      </c>
    </row>
    <row r="20" spans="1:18" ht="12.75">
      <c r="A20" s="10" t="s">
        <v>8</v>
      </c>
      <c r="B20" s="6"/>
      <c r="C20" s="6"/>
      <c r="D20" s="2">
        <v>755.49</v>
      </c>
      <c r="E20" s="3">
        <v>406.06</v>
      </c>
      <c r="F20" s="7">
        <v>1476.09</v>
      </c>
      <c r="G20" s="52">
        <v>409.57</v>
      </c>
      <c r="H20" s="7">
        <v>34127.32</v>
      </c>
      <c r="I20" s="3">
        <v>75526.29</v>
      </c>
      <c r="J20" s="7">
        <v>27752.51</v>
      </c>
      <c r="K20" s="3">
        <v>75667.42</v>
      </c>
      <c r="L20" s="7">
        <v>33210.68</v>
      </c>
      <c r="M20" s="3">
        <v>12504.77</v>
      </c>
      <c r="N20" s="8"/>
      <c r="O20" s="7"/>
      <c r="P20" s="3">
        <v>59551.84</v>
      </c>
      <c r="Q20" s="3">
        <v>96004.02</v>
      </c>
      <c r="R20" s="16">
        <f t="shared" si="0"/>
        <v>417392.06</v>
      </c>
    </row>
    <row r="21" spans="1:18" ht="12.75">
      <c r="A21" s="10" t="s">
        <v>9</v>
      </c>
      <c r="B21" s="6"/>
      <c r="C21" s="6"/>
      <c r="D21" s="2">
        <v>16363.24</v>
      </c>
      <c r="E21" s="3">
        <v>16387.61</v>
      </c>
      <c r="F21" s="7">
        <v>16447.99</v>
      </c>
      <c r="G21" s="52">
        <v>14031.11</v>
      </c>
      <c r="H21" s="7">
        <v>14226.82</v>
      </c>
      <c r="I21" s="3">
        <v>14699.02</v>
      </c>
      <c r="J21" s="7">
        <v>13993.9</v>
      </c>
      <c r="K21" s="3">
        <v>13638.29</v>
      </c>
      <c r="L21" s="7">
        <v>13647.66</v>
      </c>
      <c r="M21" s="3">
        <v>11187.92</v>
      </c>
      <c r="N21" s="8"/>
      <c r="O21" s="7"/>
      <c r="P21" s="3">
        <v>10599.44</v>
      </c>
      <c r="Q21" s="3">
        <v>9712.51</v>
      </c>
      <c r="R21" s="16">
        <f t="shared" si="0"/>
        <v>164935.51</v>
      </c>
    </row>
    <row r="22" spans="1:18" ht="12.75">
      <c r="A22" s="10" t="s">
        <v>19</v>
      </c>
      <c r="B22" s="6"/>
      <c r="C22" s="6"/>
      <c r="D22" s="2">
        <v>0</v>
      </c>
      <c r="E22" s="3">
        <v>0</v>
      </c>
      <c r="F22" s="7">
        <v>0</v>
      </c>
      <c r="G22" s="54">
        <v>0</v>
      </c>
      <c r="H22" s="7">
        <v>0</v>
      </c>
      <c r="I22" s="3">
        <v>96340.3</v>
      </c>
      <c r="J22" s="7">
        <v>0</v>
      </c>
      <c r="K22" s="3">
        <v>0</v>
      </c>
      <c r="L22" s="7">
        <v>0</v>
      </c>
      <c r="M22" s="3">
        <v>0</v>
      </c>
      <c r="N22" s="8"/>
      <c r="O22" s="7"/>
      <c r="P22" s="3">
        <v>0</v>
      </c>
      <c r="Q22" s="3">
        <v>0</v>
      </c>
      <c r="R22" s="16">
        <f t="shared" si="0"/>
        <v>96340.3</v>
      </c>
    </row>
    <row r="23" spans="1:18" ht="12.75">
      <c r="A23" s="10" t="s">
        <v>20</v>
      </c>
      <c r="B23" s="6"/>
      <c r="C23" s="6"/>
      <c r="D23" s="2">
        <v>104232.72</v>
      </c>
      <c r="E23" s="3">
        <v>115602.44</v>
      </c>
      <c r="F23" s="7">
        <v>188407.16</v>
      </c>
      <c r="G23" s="52">
        <v>200393.16</v>
      </c>
      <c r="H23" s="7">
        <v>144725.81</v>
      </c>
      <c r="I23" s="3">
        <v>19264.5</v>
      </c>
      <c r="J23" s="7">
        <v>257528.57</v>
      </c>
      <c r="K23" s="3">
        <v>110051</v>
      </c>
      <c r="L23" s="7">
        <v>103246.03</v>
      </c>
      <c r="M23" s="3">
        <v>34315.71</v>
      </c>
      <c r="N23" s="8"/>
      <c r="O23" s="7"/>
      <c r="P23" s="3">
        <v>42681</v>
      </c>
      <c r="Q23" s="3">
        <v>261912</v>
      </c>
      <c r="R23" s="16">
        <f t="shared" si="0"/>
        <v>1582360.1</v>
      </c>
    </row>
    <row r="24" spans="1:18" ht="12.75">
      <c r="A24" s="10"/>
      <c r="B24" s="6"/>
      <c r="C24" s="6"/>
      <c r="D24" s="2"/>
      <c r="E24" s="3"/>
      <c r="F24" s="7"/>
      <c r="G24" s="52"/>
      <c r="H24" s="7"/>
      <c r="I24" s="3"/>
      <c r="J24" s="7"/>
      <c r="K24" s="3"/>
      <c r="L24" s="7"/>
      <c r="M24" s="3"/>
      <c r="N24" s="8"/>
      <c r="O24" s="7"/>
      <c r="P24" s="3"/>
      <c r="Q24" s="3"/>
      <c r="R24" s="16"/>
    </row>
    <row r="25" spans="1:18" ht="12.75">
      <c r="A25" s="10"/>
      <c r="B25" s="6"/>
      <c r="C25" s="6"/>
      <c r="D25" s="2"/>
      <c r="E25" s="3"/>
      <c r="F25" s="7"/>
      <c r="G25" s="52"/>
      <c r="H25" s="7"/>
      <c r="I25" s="3"/>
      <c r="J25" s="7"/>
      <c r="K25" s="3"/>
      <c r="L25" s="7"/>
      <c r="M25" s="3"/>
      <c r="N25" s="8"/>
      <c r="O25" s="7"/>
      <c r="P25" s="3"/>
      <c r="Q25" s="3"/>
      <c r="R25" s="16"/>
    </row>
    <row r="26" spans="1:18" ht="12.75">
      <c r="A26" s="9" t="s">
        <v>11</v>
      </c>
      <c r="B26" s="6"/>
      <c r="C26" s="6"/>
      <c r="D26" s="49">
        <f>SUM(D6+D12-D16)</f>
        <v>-428550.45</v>
      </c>
      <c r="E26" s="50">
        <f>SUM(E6+E12-E16)</f>
        <v>-541737.85</v>
      </c>
      <c r="F26" s="47">
        <f>SUM(F6+F12-F16)</f>
        <v>511544.87</v>
      </c>
      <c r="G26" s="57">
        <v>-599898.54</v>
      </c>
      <c r="H26" s="65">
        <v>-394042.83</v>
      </c>
      <c r="I26" s="50">
        <f>SUM(I6+I12-I16)</f>
        <v>-985.3199999998324</v>
      </c>
      <c r="J26" s="65">
        <f>SUM(J6+J12-J16)</f>
        <v>-434685.85</v>
      </c>
      <c r="K26" s="50">
        <f>SUM(K6+K12-K16)</f>
        <v>-70244.54999999999</v>
      </c>
      <c r="L26" s="65">
        <f>SUM(L6+L12-L16)</f>
        <v>-117966.37999999995</v>
      </c>
      <c r="M26" s="50">
        <f>SUM(M6+M12-M16)</f>
        <v>-393702.76</v>
      </c>
      <c r="N26" s="8"/>
      <c r="O26" s="7"/>
      <c r="P26" s="50">
        <f>SUM(P6+P12-P16)</f>
        <v>-61807.84999999992</v>
      </c>
      <c r="Q26" s="50">
        <f>SUM(Q6+Q12-Q16)</f>
        <v>-127145.46999999997</v>
      </c>
      <c r="R26" s="66">
        <f>SUM(D26:Q26)</f>
        <v>-2659222.9800000004</v>
      </c>
    </row>
    <row r="27" spans="1:18" ht="13.5" thickBot="1">
      <c r="A27" s="10"/>
      <c r="B27" s="6"/>
      <c r="C27" s="6"/>
      <c r="D27" s="2"/>
      <c r="E27" s="3"/>
      <c r="F27" s="7"/>
      <c r="G27" s="52"/>
      <c r="H27" s="7"/>
      <c r="I27" s="3"/>
      <c r="J27" s="7"/>
      <c r="K27" s="3"/>
      <c r="L27" s="7"/>
      <c r="M27" s="3"/>
      <c r="N27" s="8"/>
      <c r="O27" s="7"/>
      <c r="P27" s="3"/>
      <c r="Q27" s="3"/>
      <c r="R27" s="16"/>
    </row>
    <row r="28" spans="1:18" ht="13.5" thickBot="1">
      <c r="A28" s="11" t="s">
        <v>24</v>
      </c>
      <c r="B28" s="12"/>
      <c r="C28" s="12"/>
      <c r="D28" s="34">
        <f>SUM(D26)</f>
        <v>-428550.45</v>
      </c>
      <c r="E28" s="35">
        <f>SUM(E26)</f>
        <v>-541737.85</v>
      </c>
      <c r="F28" s="48">
        <f>SUM(F26)</f>
        <v>511544.87</v>
      </c>
      <c r="G28" s="55">
        <f>SUM(G26)</f>
        <v>-599898.54</v>
      </c>
      <c r="H28" s="37">
        <v>-394042.83</v>
      </c>
      <c r="I28" s="37">
        <f>SUM(I26)</f>
        <v>-985.3199999998324</v>
      </c>
      <c r="J28" s="37">
        <f>SUM(J26)</f>
        <v>-434685.85</v>
      </c>
      <c r="K28" s="37">
        <f>SUM(K26)</f>
        <v>-70244.54999999999</v>
      </c>
      <c r="L28" s="37">
        <f>SUM(L26)</f>
        <v>-117966.37999999995</v>
      </c>
      <c r="M28" s="35">
        <f>SUM(M26)</f>
        <v>-393702.76</v>
      </c>
      <c r="N28" s="32"/>
      <c r="O28" s="31"/>
      <c r="P28" s="35">
        <f>SUM(P26)</f>
        <v>-61807.84999999992</v>
      </c>
      <c r="Q28" s="35">
        <f>SUM(Q26)</f>
        <v>-127145.46999999997</v>
      </c>
      <c r="R28" s="42">
        <f>SUM(D28:Q28)</f>
        <v>-2659222.9800000004</v>
      </c>
    </row>
    <row r="29" ht="13.5" thickBot="1">
      <c r="G29" s="53"/>
    </row>
    <row r="30" spans="1:18" ht="13.5" thickBot="1">
      <c r="A30" s="44" t="s">
        <v>22</v>
      </c>
      <c r="B30" s="46"/>
      <c r="C30" s="46"/>
      <c r="D30" s="58">
        <v>0</v>
      </c>
      <c r="E30" s="59">
        <v>0</v>
      </c>
      <c r="F30" s="59">
        <v>0</v>
      </c>
      <c r="G30" s="63">
        <v>400000</v>
      </c>
      <c r="H30" s="62">
        <v>0</v>
      </c>
      <c r="I30" s="59">
        <v>0</v>
      </c>
      <c r="J30" s="59">
        <v>0</v>
      </c>
      <c r="K30" s="59">
        <v>0</v>
      </c>
      <c r="L30" s="59">
        <v>0</v>
      </c>
      <c r="M30" s="60">
        <v>0</v>
      </c>
      <c r="N30" s="61"/>
      <c r="O30" s="61"/>
      <c r="P30" s="59">
        <v>0</v>
      </c>
      <c r="Q30" s="59">
        <v>0</v>
      </c>
      <c r="R30" s="64">
        <v>400000</v>
      </c>
    </row>
    <row r="31" spans="3:7" ht="12.75">
      <c r="C31" s="15"/>
      <c r="D31" s="15"/>
      <c r="E31" s="15"/>
      <c r="F31" s="15"/>
      <c r="G31" s="15"/>
    </row>
    <row r="32" spans="1:4" ht="12.75">
      <c r="A32" s="15"/>
      <c r="B32" s="1"/>
      <c r="C32" s="15"/>
      <c r="D32" s="1"/>
    </row>
    <row r="33" spans="1:3" ht="12.75">
      <c r="A33" s="14"/>
      <c r="B33" s="14"/>
      <c r="C33" s="14"/>
    </row>
    <row r="34" ht="12.75">
      <c r="A34" s="15" t="s">
        <v>14</v>
      </c>
    </row>
    <row r="35" ht="12.75">
      <c r="A35" s="14" t="s">
        <v>23</v>
      </c>
    </row>
  </sheetData>
  <sheetProtection/>
  <mergeCells count="4">
    <mergeCell ref="A7:C7"/>
    <mergeCell ref="A8:C8"/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124" zoomScaleNormal="124" zoomScalePageLayoutView="0" workbookViewId="0" topLeftCell="A15">
      <selection activeCell="H38" sqref="H38"/>
    </sheetView>
  </sheetViews>
  <sheetFormatPr defaultColWidth="9.140625" defaultRowHeight="12.75"/>
  <cols>
    <col min="1" max="1" width="20.7109375" style="0" customWidth="1"/>
    <col min="2" max="2" width="10.7109375" style="0" customWidth="1"/>
    <col min="3" max="3" width="11.8515625" style="0" customWidth="1"/>
    <col min="4" max="4" width="11.7109375" style="0" customWidth="1"/>
    <col min="5" max="8" width="10.8515625" style="0" customWidth="1"/>
    <col min="9" max="13" width="9.7109375" style="0" customWidth="1"/>
    <col min="14" max="14" width="10.8515625" style="0" customWidth="1"/>
    <col min="15" max="15" width="9.28125" style="0" customWidth="1"/>
    <col min="16" max="16" width="9.28125" style="0" bestFit="1" customWidth="1"/>
    <col min="17" max="17" width="8.7109375" style="0" customWidth="1"/>
    <col min="18" max="18" width="10.7109375" style="0" customWidth="1"/>
  </cols>
  <sheetData>
    <row r="1" spans="1:18" ht="12.75">
      <c r="A1" s="289" t="s">
        <v>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78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>
        <v>44592</v>
      </c>
      <c r="C5" s="18">
        <v>44620</v>
      </c>
      <c r="D5" s="19">
        <v>44651</v>
      </c>
      <c r="E5" s="19">
        <v>44681</v>
      </c>
      <c r="F5" s="19">
        <v>44712</v>
      </c>
      <c r="G5" s="19">
        <v>44742</v>
      </c>
      <c r="H5" s="19">
        <v>44773</v>
      </c>
      <c r="I5" s="19">
        <v>44804</v>
      </c>
      <c r="J5" s="19">
        <v>44834</v>
      </c>
      <c r="K5" s="19">
        <v>44865</v>
      </c>
      <c r="L5" s="19">
        <v>44895</v>
      </c>
      <c r="M5" s="19">
        <v>44926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26">
        <f>SUM(B7:B10)</f>
        <v>95952.34</v>
      </c>
      <c r="C6" s="265">
        <f aca="true" t="shared" si="0" ref="C6:H6">C7+C8</f>
        <v>93456.3</v>
      </c>
      <c r="D6" s="265">
        <f t="shared" si="0"/>
        <v>126237.34</v>
      </c>
      <c r="E6" s="265">
        <f t="shared" si="0"/>
        <v>96283.45</v>
      </c>
      <c r="F6" s="265">
        <f t="shared" si="0"/>
        <v>135747.91</v>
      </c>
      <c r="G6" s="265">
        <f t="shared" si="0"/>
        <v>130145.16</v>
      </c>
      <c r="H6" s="265">
        <f t="shared" si="0"/>
        <v>126203.03</v>
      </c>
      <c r="I6" s="265">
        <f>I8+I7</f>
        <v>166389.14</v>
      </c>
      <c r="J6" s="265">
        <f>J8+J7</f>
        <v>136354.53</v>
      </c>
      <c r="K6" s="265">
        <f>K8+K7</f>
        <v>126307.71</v>
      </c>
      <c r="L6" s="265">
        <f>L8+L7</f>
        <v>117726.8</v>
      </c>
      <c r="M6" s="265">
        <f>M8+M7</f>
        <v>145694.6</v>
      </c>
      <c r="N6" s="148">
        <f>SUM(B6:M6)</f>
        <v>1496498.31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149">
        <v>0</v>
      </c>
      <c r="D7" s="149">
        <v>0</v>
      </c>
      <c r="E7" s="266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7">
        <v>0</v>
      </c>
      <c r="N7" s="149">
        <v>0</v>
      </c>
      <c r="O7" s="7"/>
      <c r="P7" s="7"/>
      <c r="Q7" s="7"/>
      <c r="R7" s="7"/>
    </row>
    <row r="8" spans="1:18" ht="12.75">
      <c r="A8" s="131" t="s">
        <v>63</v>
      </c>
      <c r="B8" s="2">
        <v>95952.34</v>
      </c>
      <c r="C8" s="149">
        <v>93456.3</v>
      </c>
      <c r="D8" s="149">
        <v>126237.34</v>
      </c>
      <c r="E8" s="267">
        <v>96283.45</v>
      </c>
      <c r="F8" s="149">
        <v>135747.91</v>
      </c>
      <c r="G8" s="149">
        <v>130145.16</v>
      </c>
      <c r="H8" s="149">
        <v>126203.03</v>
      </c>
      <c r="I8" s="149">
        <v>166389.14</v>
      </c>
      <c r="J8" s="149">
        <v>136354.53</v>
      </c>
      <c r="K8" s="149">
        <v>126307.71</v>
      </c>
      <c r="L8" s="149">
        <v>117726.8</v>
      </c>
      <c r="M8" s="7">
        <v>145694.6</v>
      </c>
      <c r="N8" s="149">
        <f>SUM(B8:M8)</f>
        <v>1496498.31</v>
      </c>
      <c r="O8" s="7"/>
      <c r="P8" s="7"/>
      <c r="Q8" s="7"/>
      <c r="R8" s="7"/>
    </row>
    <row r="9" spans="1:18" ht="12.75">
      <c r="A9" s="131" t="s">
        <v>64</v>
      </c>
      <c r="B9" s="2"/>
      <c r="C9" s="149"/>
      <c r="D9" s="149"/>
      <c r="E9" s="266"/>
      <c r="F9" s="149"/>
      <c r="G9" s="149"/>
      <c r="H9" s="149"/>
      <c r="I9" s="149"/>
      <c r="J9" s="149"/>
      <c r="K9" s="149"/>
      <c r="L9" s="149"/>
      <c r="M9" s="7"/>
      <c r="N9" s="149"/>
      <c r="O9" s="7"/>
      <c r="P9" s="7"/>
      <c r="Q9" s="7"/>
      <c r="R9" s="7"/>
    </row>
    <row r="10" spans="1:18" ht="12.75">
      <c r="A10" s="132" t="s">
        <v>66</v>
      </c>
      <c r="B10" s="2"/>
      <c r="C10" s="149"/>
      <c r="D10" s="149"/>
      <c r="E10" s="267"/>
      <c r="F10" s="149"/>
      <c r="G10" s="149"/>
      <c r="H10" s="149"/>
      <c r="I10" s="149"/>
      <c r="J10" s="149"/>
      <c r="K10" s="149"/>
      <c r="L10" s="149"/>
      <c r="M10" s="7"/>
      <c r="N10" s="149"/>
      <c r="O10" s="7"/>
      <c r="P10" s="7"/>
      <c r="Q10" s="7"/>
      <c r="R10" s="7"/>
    </row>
    <row r="11" spans="1:18" ht="12.75">
      <c r="A11" s="133" t="s">
        <v>31</v>
      </c>
      <c r="B11" s="26">
        <f>SUM(B12:B13)</f>
        <v>35140.71</v>
      </c>
      <c r="C11" s="148">
        <f aca="true" t="shared" si="1" ref="C11:M11">C12+C13</f>
        <v>5074786.04</v>
      </c>
      <c r="D11" s="148">
        <f t="shared" si="1"/>
        <v>153456.55</v>
      </c>
      <c r="E11" s="148">
        <f t="shared" si="1"/>
        <v>2198360.36</v>
      </c>
      <c r="F11" s="148">
        <f t="shared" si="1"/>
        <v>4613711.649999999</v>
      </c>
      <c r="G11" s="148">
        <f t="shared" si="1"/>
        <v>1952281.15</v>
      </c>
      <c r="H11" s="148">
        <f t="shared" si="1"/>
        <v>2419680.36</v>
      </c>
      <c r="I11" s="148">
        <f t="shared" si="1"/>
        <v>2879741.91</v>
      </c>
      <c r="J11" s="148">
        <f t="shared" si="1"/>
        <v>2084675.9500000002</v>
      </c>
      <c r="K11" s="148">
        <f t="shared" si="1"/>
        <v>2085041.03</v>
      </c>
      <c r="L11" s="148">
        <f t="shared" si="1"/>
        <v>6516237.29</v>
      </c>
      <c r="M11" s="148">
        <f t="shared" si="1"/>
        <v>62301.9</v>
      </c>
      <c r="N11" s="148">
        <f>SUM(B11:M11)</f>
        <v>30075414.899999995</v>
      </c>
      <c r="O11" s="7"/>
      <c r="P11" s="7"/>
      <c r="Q11" s="7"/>
      <c r="R11" s="7"/>
    </row>
    <row r="12" spans="1:18" ht="12.75">
      <c r="A12" s="134" t="s">
        <v>10</v>
      </c>
      <c r="B12" s="2">
        <v>35140.71</v>
      </c>
      <c r="C12" s="149">
        <v>7651.55</v>
      </c>
      <c r="D12" s="149">
        <v>6248.44</v>
      </c>
      <c r="E12" s="267">
        <v>6736.03</v>
      </c>
      <c r="F12" s="149">
        <v>3466.31</v>
      </c>
      <c r="G12" s="149">
        <v>2281.15</v>
      </c>
      <c r="H12" s="149">
        <v>6578.82</v>
      </c>
      <c r="I12" s="149">
        <v>9153.95</v>
      </c>
      <c r="J12" s="149">
        <v>3133.1</v>
      </c>
      <c r="K12" s="149">
        <v>3498.18</v>
      </c>
      <c r="L12" s="149">
        <v>2184</v>
      </c>
      <c r="M12" s="7">
        <v>62301.9</v>
      </c>
      <c r="N12" s="149">
        <f>SUM(B12:M12)</f>
        <v>148374.14</v>
      </c>
      <c r="O12" s="28"/>
      <c r="P12" s="28"/>
      <c r="Q12" s="28"/>
      <c r="R12" s="28"/>
    </row>
    <row r="13" spans="1:18" ht="12.75">
      <c r="A13" s="134" t="s">
        <v>76</v>
      </c>
      <c r="B13" s="2">
        <v>0</v>
      </c>
      <c r="C13" s="149">
        <v>5067134.49</v>
      </c>
      <c r="D13" s="149">
        <v>147208.11</v>
      </c>
      <c r="E13" s="267">
        <v>2191624.33</v>
      </c>
      <c r="F13" s="149">
        <v>4610245.34</v>
      </c>
      <c r="G13" s="149">
        <v>1950000</v>
      </c>
      <c r="H13" s="149">
        <v>2413101.54</v>
      </c>
      <c r="I13" s="149">
        <v>2870587.96</v>
      </c>
      <c r="J13" s="149">
        <v>2081542.85</v>
      </c>
      <c r="K13" s="149">
        <v>2081542.85</v>
      </c>
      <c r="L13" s="149">
        <v>6514053.29</v>
      </c>
      <c r="M13" s="7">
        <v>0</v>
      </c>
      <c r="N13" s="149">
        <f>SUM(B13:K13)</f>
        <v>23412987.470000003</v>
      </c>
      <c r="O13" s="7"/>
      <c r="P13" s="7"/>
      <c r="Q13" s="7"/>
      <c r="R13" s="7"/>
    </row>
    <row r="14" spans="1:18" ht="12.75">
      <c r="A14" s="134"/>
      <c r="B14" s="2"/>
      <c r="C14" s="149"/>
      <c r="D14" s="149"/>
      <c r="E14" s="267"/>
      <c r="F14" s="149"/>
      <c r="G14" s="149"/>
      <c r="H14" s="149"/>
      <c r="I14" s="149"/>
      <c r="J14" s="149"/>
      <c r="K14" s="149"/>
      <c r="L14" s="149"/>
      <c r="M14" s="7"/>
      <c r="N14" s="149"/>
      <c r="O14" s="7"/>
      <c r="P14" s="7"/>
      <c r="Q14" s="7"/>
      <c r="R14" s="7"/>
    </row>
    <row r="15" spans="1:18" ht="12.75">
      <c r="A15" s="133" t="s">
        <v>4</v>
      </c>
      <c r="B15" s="26">
        <f aca="true" t="shared" si="2" ref="B15:M15">SUM(B16:B24)</f>
        <v>2139149.77</v>
      </c>
      <c r="C15" s="148">
        <f t="shared" si="2"/>
        <v>2615868.94</v>
      </c>
      <c r="D15" s="148">
        <f t="shared" si="2"/>
        <v>2215299.5799999996</v>
      </c>
      <c r="E15" s="148">
        <f t="shared" si="2"/>
        <v>2383112.3699999996</v>
      </c>
      <c r="F15" s="148">
        <f t="shared" si="2"/>
        <v>2720144.6399999997</v>
      </c>
      <c r="G15" s="148">
        <f t="shared" si="2"/>
        <v>2777372.8800000004</v>
      </c>
      <c r="H15" s="148">
        <f t="shared" si="2"/>
        <v>3317920.0900000003</v>
      </c>
      <c r="I15" s="148">
        <f t="shared" si="2"/>
        <v>2828120.5000000005</v>
      </c>
      <c r="J15" s="148">
        <f t="shared" si="2"/>
        <v>2799209.3600000003</v>
      </c>
      <c r="K15" s="148">
        <f t="shared" si="2"/>
        <v>2661470.52</v>
      </c>
      <c r="L15" s="148">
        <f t="shared" si="2"/>
        <v>2875114.7300000004</v>
      </c>
      <c r="M15" s="148">
        <f t="shared" si="2"/>
        <v>3211038.2700000005</v>
      </c>
      <c r="N15" s="148">
        <f>SUM(B15:M15)</f>
        <v>32543821.65</v>
      </c>
      <c r="O15" s="7"/>
      <c r="P15" s="7"/>
      <c r="Q15" s="7"/>
      <c r="R15" s="7"/>
    </row>
    <row r="16" spans="1:18" ht="12.75">
      <c r="A16" s="134" t="s">
        <v>47</v>
      </c>
      <c r="B16" s="2">
        <v>1426695.84</v>
      </c>
      <c r="C16" s="149">
        <v>1542008.21</v>
      </c>
      <c r="D16" s="149">
        <v>1575506.43</v>
      </c>
      <c r="E16" s="267">
        <v>1669166.2</v>
      </c>
      <c r="F16" s="149">
        <v>1802497.32</v>
      </c>
      <c r="G16" s="149">
        <v>1881639.8</v>
      </c>
      <c r="H16" s="149">
        <v>1967044.33</v>
      </c>
      <c r="I16" s="149">
        <v>1958729.53</v>
      </c>
      <c r="J16" s="149">
        <v>1921657.1</v>
      </c>
      <c r="K16" s="149">
        <v>1901778.4</v>
      </c>
      <c r="L16" s="149">
        <v>2000543.69</v>
      </c>
      <c r="M16" s="7">
        <v>2005481.26</v>
      </c>
      <c r="N16" s="149">
        <f>SUM(B16:M16)</f>
        <v>21652748.110000003</v>
      </c>
      <c r="O16" s="28"/>
      <c r="P16" s="28"/>
      <c r="Q16" s="28"/>
      <c r="R16" s="28"/>
    </row>
    <row r="17" spans="1:18" ht="12.75">
      <c r="A17" s="134" t="s">
        <v>48</v>
      </c>
      <c r="B17" s="2">
        <v>389806.63</v>
      </c>
      <c r="C17" s="149">
        <v>412521.48</v>
      </c>
      <c r="D17" s="149">
        <v>380209.91</v>
      </c>
      <c r="E17" s="267">
        <v>435759.93</v>
      </c>
      <c r="F17" s="149">
        <v>510112.16</v>
      </c>
      <c r="G17" s="149">
        <v>463949.18</v>
      </c>
      <c r="H17" s="149">
        <v>589426.83</v>
      </c>
      <c r="I17" s="149">
        <v>496759.32</v>
      </c>
      <c r="J17" s="149">
        <v>472973.35</v>
      </c>
      <c r="K17" s="149">
        <v>465679.47</v>
      </c>
      <c r="L17" s="149">
        <v>537219.1</v>
      </c>
      <c r="M17" s="7">
        <v>852363.27</v>
      </c>
      <c r="N17" s="149">
        <f>SUM(B17:M17)</f>
        <v>6006780.629999999</v>
      </c>
      <c r="O17" s="7"/>
      <c r="P17" s="7"/>
      <c r="Q17" s="7"/>
      <c r="R17" s="69"/>
    </row>
    <row r="18" spans="1:18" ht="12.75">
      <c r="A18" s="223" t="s">
        <v>72</v>
      </c>
      <c r="B18" s="2">
        <v>0</v>
      </c>
      <c r="C18" s="149">
        <v>0</v>
      </c>
      <c r="D18" s="149">
        <v>0</v>
      </c>
      <c r="E18" s="267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7">
        <v>0</v>
      </c>
      <c r="N18" s="149">
        <v>0</v>
      </c>
      <c r="O18" s="7"/>
      <c r="P18" s="7"/>
      <c r="Q18" s="7"/>
      <c r="R18" s="69"/>
    </row>
    <row r="19" spans="1:18" ht="12.75">
      <c r="A19" s="134" t="s">
        <v>6</v>
      </c>
      <c r="B19" s="2">
        <v>210231.64</v>
      </c>
      <c r="C19" s="149">
        <v>122769.27</v>
      </c>
      <c r="D19" s="149">
        <v>133613.78</v>
      </c>
      <c r="E19" s="268">
        <v>179573.27</v>
      </c>
      <c r="F19" s="149">
        <v>200821.81</v>
      </c>
      <c r="G19" s="149">
        <v>220542.7</v>
      </c>
      <c r="H19" s="149">
        <v>194539.27</v>
      </c>
      <c r="I19" s="149">
        <v>245144.68</v>
      </c>
      <c r="J19" s="149">
        <v>229895.69</v>
      </c>
      <c r="K19" s="149">
        <v>177316.46</v>
      </c>
      <c r="L19" s="149">
        <v>217707.36</v>
      </c>
      <c r="M19" s="7">
        <v>236471.16</v>
      </c>
      <c r="N19" s="149">
        <f aca="true" t="shared" si="3" ref="N19:N25">SUM(B19:M19)</f>
        <v>2368627.09</v>
      </c>
      <c r="O19" s="7"/>
      <c r="P19" s="7"/>
      <c r="Q19" s="7"/>
      <c r="R19" s="7"/>
    </row>
    <row r="20" spans="1:18" ht="12.75">
      <c r="A20" s="134" t="s">
        <v>7</v>
      </c>
      <c r="B20" s="2">
        <v>25.83</v>
      </c>
      <c r="C20" s="149">
        <v>1651.34</v>
      </c>
      <c r="D20" s="149">
        <v>22.8</v>
      </c>
      <c r="E20" s="266">
        <v>0</v>
      </c>
      <c r="F20" s="149">
        <v>782.32</v>
      </c>
      <c r="G20" s="149">
        <v>139.04</v>
      </c>
      <c r="H20" s="149">
        <v>109.83</v>
      </c>
      <c r="I20" s="149">
        <v>2898.33</v>
      </c>
      <c r="J20" s="149">
        <v>17572.63</v>
      </c>
      <c r="K20" s="149">
        <v>5043.16</v>
      </c>
      <c r="L20" s="149">
        <v>17.37</v>
      </c>
      <c r="M20" s="7">
        <v>220.72</v>
      </c>
      <c r="N20" s="149">
        <f t="shared" si="3"/>
        <v>28483.370000000003</v>
      </c>
      <c r="O20" s="7"/>
      <c r="P20" s="7"/>
      <c r="Q20" s="7"/>
      <c r="R20" s="7"/>
    </row>
    <row r="21" spans="1:18" ht="12.75">
      <c r="A21" s="134" t="s">
        <v>8</v>
      </c>
      <c r="B21" s="2">
        <v>33550.71</v>
      </c>
      <c r="C21" s="149">
        <v>437416.81</v>
      </c>
      <c r="D21" s="149">
        <v>2819.59</v>
      </c>
      <c r="E21" s="267">
        <v>11235.38</v>
      </c>
      <c r="F21" s="149">
        <v>6791.25</v>
      </c>
      <c r="G21" s="149">
        <v>3636.91</v>
      </c>
      <c r="H21" s="149">
        <v>7524.52</v>
      </c>
      <c r="I21" s="149">
        <v>7367.16</v>
      </c>
      <c r="J21" s="149">
        <v>5472.72</v>
      </c>
      <c r="K21" s="149">
        <v>578.55</v>
      </c>
      <c r="L21" s="149">
        <v>2427.89</v>
      </c>
      <c r="M21" s="7">
        <v>4149.21</v>
      </c>
      <c r="N21" s="149">
        <f t="shared" si="3"/>
        <v>522970.7</v>
      </c>
      <c r="O21" s="7"/>
      <c r="P21" s="7"/>
      <c r="Q21" s="7"/>
      <c r="R21" s="7"/>
    </row>
    <row r="22" spans="1:18" ht="12.75">
      <c r="A22" s="134" t="s">
        <v>42</v>
      </c>
      <c r="B22" s="2">
        <v>48287.32</v>
      </c>
      <c r="C22" s="149">
        <v>48818.37</v>
      </c>
      <c r="D22" s="149">
        <v>48818.79</v>
      </c>
      <c r="E22" s="267">
        <v>48818.79</v>
      </c>
      <c r="F22" s="149">
        <v>55301.79</v>
      </c>
      <c r="G22" s="149">
        <v>55301.79</v>
      </c>
      <c r="H22" s="149">
        <v>55309.14</v>
      </c>
      <c r="I22" s="149">
        <v>55382.75</v>
      </c>
      <c r="J22" s="149">
        <v>55382.75</v>
      </c>
      <c r="K22" s="149">
        <v>55465.16</v>
      </c>
      <c r="L22" s="149">
        <v>55478.97</v>
      </c>
      <c r="M22" s="7">
        <v>55560.87</v>
      </c>
      <c r="N22" s="149">
        <f t="shared" si="3"/>
        <v>637926.49</v>
      </c>
      <c r="O22" s="7"/>
      <c r="P22" s="7"/>
      <c r="Q22" s="7"/>
      <c r="R22" s="7"/>
    </row>
    <row r="23" spans="1:18" ht="12.75">
      <c r="A23" s="134" t="s">
        <v>32</v>
      </c>
      <c r="B23" s="2">
        <v>30551.8</v>
      </c>
      <c r="C23" s="149">
        <v>50683.46</v>
      </c>
      <c r="D23" s="149">
        <v>74308.28</v>
      </c>
      <c r="E23" s="267">
        <v>38558.8</v>
      </c>
      <c r="F23" s="149">
        <v>143837.99</v>
      </c>
      <c r="G23" s="149">
        <v>152163.46</v>
      </c>
      <c r="H23" s="149">
        <v>503966.17</v>
      </c>
      <c r="I23" s="149">
        <v>61838.73</v>
      </c>
      <c r="J23" s="149">
        <v>96255.12</v>
      </c>
      <c r="K23" s="149">
        <v>55609.32</v>
      </c>
      <c r="L23" s="149">
        <v>61720.35</v>
      </c>
      <c r="M23" s="7">
        <v>56791.78</v>
      </c>
      <c r="N23" s="149">
        <f t="shared" si="3"/>
        <v>1326285.2600000002</v>
      </c>
      <c r="O23" s="7"/>
      <c r="P23" s="7"/>
      <c r="Q23" s="7"/>
      <c r="R23" s="7"/>
    </row>
    <row r="24" spans="1:18" ht="12.75">
      <c r="A24" s="134" t="s">
        <v>75</v>
      </c>
      <c r="B24" s="2">
        <v>0</v>
      </c>
      <c r="C24" s="149">
        <v>0</v>
      </c>
      <c r="D24" s="149">
        <v>0</v>
      </c>
      <c r="E24" s="267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7">
        <v>0</v>
      </c>
      <c r="N24" s="149">
        <f t="shared" si="3"/>
        <v>0</v>
      </c>
      <c r="O24" s="7"/>
      <c r="P24" s="7"/>
      <c r="Q24" s="7"/>
      <c r="R24" s="7"/>
    </row>
    <row r="25" spans="1:18" ht="12.75">
      <c r="A25" s="133" t="s">
        <v>11</v>
      </c>
      <c r="B25" s="272">
        <f>SUM(B6+B11-B15)</f>
        <v>-2008056.72</v>
      </c>
      <c r="C25" s="276">
        <f aca="true" t="shared" si="4" ref="C25:M25">SUM(C6+C11-C15)</f>
        <v>2552373.4</v>
      </c>
      <c r="D25" s="275">
        <f t="shared" si="4"/>
        <v>-1935605.6899999995</v>
      </c>
      <c r="E25" s="272">
        <f t="shared" si="4"/>
        <v>-88468.55999999959</v>
      </c>
      <c r="F25" s="276">
        <f t="shared" si="4"/>
        <v>2029314.92</v>
      </c>
      <c r="G25" s="275">
        <f t="shared" si="4"/>
        <v>-694946.5700000005</v>
      </c>
      <c r="H25" s="272">
        <f t="shared" si="4"/>
        <v>-772036.7000000007</v>
      </c>
      <c r="I25" s="276">
        <f t="shared" si="4"/>
        <v>218010.5499999998</v>
      </c>
      <c r="J25" s="275">
        <f t="shared" si="4"/>
        <v>-578178.8800000004</v>
      </c>
      <c r="K25" s="278">
        <f t="shared" si="4"/>
        <v>-450121.7799999998</v>
      </c>
      <c r="L25" s="279">
        <f t="shared" si="4"/>
        <v>3758849.3599999994</v>
      </c>
      <c r="M25" s="278">
        <f t="shared" si="4"/>
        <v>-3003041.7700000005</v>
      </c>
      <c r="N25" s="280">
        <f t="shared" si="3"/>
        <v>-971908.4400000018</v>
      </c>
      <c r="O25" s="7"/>
      <c r="P25" s="7"/>
      <c r="Q25" s="7"/>
      <c r="R25" s="7"/>
    </row>
    <row r="26" spans="1:18" ht="13.5" thickBot="1">
      <c r="A26" s="134"/>
      <c r="B26" s="201"/>
      <c r="C26" s="269"/>
      <c r="D26" s="269"/>
      <c r="E26" s="270"/>
      <c r="F26" s="269"/>
      <c r="G26" s="271"/>
      <c r="H26" s="269"/>
      <c r="I26" s="269"/>
      <c r="J26" s="273"/>
      <c r="K26" s="273"/>
      <c r="L26" s="273"/>
      <c r="M26" s="274"/>
      <c r="N26" s="264"/>
      <c r="O26" s="7"/>
      <c r="P26" s="7"/>
      <c r="Q26" s="7"/>
      <c r="R26" s="7"/>
    </row>
    <row r="27" spans="1:18" ht="13.5" thickBot="1">
      <c r="A27" s="135" t="s">
        <v>24</v>
      </c>
      <c r="B27" s="254">
        <f>SUM(B25)</f>
        <v>-2008056.72</v>
      </c>
      <c r="C27" s="262">
        <f aca="true" t="shared" si="5" ref="C27:M27">SUM(C25)</f>
        <v>2552373.4</v>
      </c>
      <c r="D27" s="254">
        <f>SUM(D25)</f>
        <v>-1935605.6899999995</v>
      </c>
      <c r="E27" s="263">
        <f t="shared" si="5"/>
        <v>-88468.55999999959</v>
      </c>
      <c r="F27" s="262">
        <v>2029314.92</v>
      </c>
      <c r="G27" s="254">
        <f t="shared" si="5"/>
        <v>-694946.5700000005</v>
      </c>
      <c r="H27" s="254">
        <f t="shared" si="5"/>
        <v>-772036.7000000007</v>
      </c>
      <c r="I27" s="262">
        <f t="shared" si="5"/>
        <v>218010.5499999998</v>
      </c>
      <c r="J27" s="254">
        <f t="shared" si="5"/>
        <v>-578178.8800000004</v>
      </c>
      <c r="K27" s="254">
        <f t="shared" si="5"/>
        <v>-450121.7799999998</v>
      </c>
      <c r="L27" s="262">
        <f t="shared" si="5"/>
        <v>3758849.3599999994</v>
      </c>
      <c r="M27" s="254">
        <f t="shared" si="5"/>
        <v>-3003041.7700000005</v>
      </c>
      <c r="N27" s="225">
        <f>SUM((B27:M27))</f>
        <v>-971908.4400000018</v>
      </c>
      <c r="O27" s="7"/>
      <c r="P27" s="65"/>
      <c r="Q27" s="65"/>
      <c r="R27" s="65"/>
    </row>
    <row r="28" spans="1:18" ht="13.5" thickBot="1">
      <c r="A28" s="156"/>
      <c r="B28" s="142"/>
      <c r="E28" s="166"/>
      <c r="N28" s="142"/>
      <c r="O28" s="7"/>
      <c r="P28" s="7"/>
      <c r="Q28" s="7"/>
      <c r="R28" s="7"/>
    </row>
    <row r="29" spans="1:18" ht="13.5" thickBot="1">
      <c r="A29" s="136" t="s">
        <v>22</v>
      </c>
      <c r="B29" s="179">
        <v>0</v>
      </c>
      <c r="C29" s="179">
        <v>0</v>
      </c>
      <c r="D29" s="179">
        <v>0</v>
      </c>
      <c r="E29" s="179">
        <v>0</v>
      </c>
      <c r="F29" s="179"/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f>SUM(B29:M29)</f>
        <v>0</v>
      </c>
      <c r="O29" s="140"/>
      <c r="P29" s="141"/>
      <c r="Q29" s="141"/>
      <c r="R29" s="141"/>
    </row>
    <row r="30" spans="1:18" ht="13.5" thickBot="1">
      <c r="A30" s="126"/>
      <c r="B30" s="126"/>
      <c r="C30" s="127"/>
      <c r="D30" s="15"/>
      <c r="E30" s="15"/>
      <c r="F30" s="155"/>
      <c r="G30" s="15"/>
      <c r="O30" s="142"/>
      <c r="P30" s="142"/>
      <c r="Q30" s="142"/>
      <c r="R30" s="142"/>
    </row>
    <row r="31" spans="1:18" s="142" customFormat="1" ht="13.5" thickBot="1">
      <c r="A31" s="125" t="s">
        <v>53</v>
      </c>
      <c r="B31" s="230">
        <v>214</v>
      </c>
      <c r="C31" s="230">
        <v>218</v>
      </c>
      <c r="D31" s="231">
        <v>231</v>
      </c>
      <c r="E31" s="227">
        <v>229</v>
      </c>
      <c r="F31" s="255">
        <v>240</v>
      </c>
      <c r="G31" s="227">
        <v>211</v>
      </c>
      <c r="H31" s="227">
        <v>215</v>
      </c>
      <c r="I31" s="227">
        <v>214</v>
      </c>
      <c r="J31" s="229">
        <v>214</v>
      </c>
      <c r="K31" s="228">
        <v>215</v>
      </c>
      <c r="L31" s="227">
        <v>215</v>
      </c>
      <c r="M31" s="234">
        <v>215</v>
      </c>
      <c r="N31" s="261"/>
      <c r="O31" s="143"/>
      <c r="P31" s="143"/>
      <c r="Q31" s="143"/>
      <c r="R31" s="144"/>
    </row>
    <row r="32" spans="1:18" ht="13.5" thickBot="1">
      <c r="A32" s="129"/>
      <c r="B32" s="127" t="s">
        <v>65</v>
      </c>
      <c r="C32" s="127"/>
      <c r="O32" s="142"/>
      <c r="P32" s="142"/>
      <c r="Q32" s="142"/>
      <c r="R32" s="142"/>
    </row>
    <row r="33" spans="1:13" ht="13.5" thickBot="1">
      <c r="A33" s="125" t="s">
        <v>58</v>
      </c>
      <c r="B33" s="125" t="s">
        <v>55</v>
      </c>
      <c r="C33" s="247" t="s">
        <v>56</v>
      </c>
      <c r="D33" s="235" t="s">
        <v>57</v>
      </c>
      <c r="I33" s="293" t="s">
        <v>79</v>
      </c>
      <c r="J33" s="293"/>
      <c r="K33" s="293"/>
      <c r="L33" s="293"/>
      <c r="M33" s="277"/>
    </row>
    <row r="34" spans="1:12" ht="12.75">
      <c r="A34" s="94" t="s">
        <v>59</v>
      </c>
      <c r="B34" s="237">
        <v>136.1</v>
      </c>
      <c r="C34" s="238">
        <v>3683714.68</v>
      </c>
      <c r="D34" s="239">
        <f>SUM(B34:C34)</f>
        <v>3683850.7800000003</v>
      </c>
      <c r="L34" s="244"/>
    </row>
    <row r="35" spans="1:13" ht="12.75">
      <c r="A35" s="94" t="s">
        <v>60</v>
      </c>
      <c r="B35" s="237">
        <v>1</v>
      </c>
      <c r="C35" s="240">
        <v>3864832.22</v>
      </c>
      <c r="D35" s="241">
        <f>SUM(B35+C35)</f>
        <v>3864833.22</v>
      </c>
      <c r="J35" s="77"/>
      <c r="K35" s="77"/>
      <c r="L35" s="77"/>
      <c r="M35" s="77"/>
    </row>
    <row r="36" spans="1:13" ht="13.5" thickBot="1">
      <c r="A36" s="236" t="s">
        <v>61</v>
      </c>
      <c r="B36" s="242">
        <v>0</v>
      </c>
      <c r="C36" s="192">
        <v>4972430.17</v>
      </c>
      <c r="D36" s="243">
        <f>SUM((B36:C36))</f>
        <v>4972430.17</v>
      </c>
      <c r="J36" s="294" t="s">
        <v>68</v>
      </c>
      <c r="K36" s="294"/>
      <c r="L36" s="294"/>
      <c r="M36" s="294"/>
    </row>
    <row r="37" spans="1:13" ht="13.5" thickBot="1">
      <c r="A37" s="251" t="s">
        <v>62</v>
      </c>
      <c r="B37" s="246">
        <f>SUM(B34:B36)</f>
        <v>137.1</v>
      </c>
      <c r="C37" s="248">
        <f>SUM(C34:C36)</f>
        <v>12520977.07</v>
      </c>
      <c r="D37" s="245">
        <f>SUM(B37:C37)</f>
        <v>12521114.17</v>
      </c>
      <c r="E37" s="77"/>
      <c r="J37" s="295" t="s">
        <v>69</v>
      </c>
      <c r="K37" s="295"/>
      <c r="L37" s="295"/>
      <c r="M37" s="295"/>
    </row>
    <row r="38" spans="1:4" ht="12.75">
      <c r="A38" s="142"/>
      <c r="B38" s="142"/>
      <c r="C38" s="142"/>
      <c r="D38" s="142"/>
    </row>
    <row r="39" spans="1:4" ht="12.75">
      <c r="A39" s="142"/>
      <c r="B39" s="142"/>
      <c r="C39" s="142"/>
      <c r="D39" s="142"/>
    </row>
    <row r="40" spans="1:4" ht="12.75">
      <c r="A40" s="142"/>
      <c r="B40" s="142"/>
      <c r="C40" s="142"/>
      <c r="D40" s="142"/>
    </row>
  </sheetData>
  <sheetProtection/>
  <mergeCells count="5">
    <mergeCell ref="A1:R1"/>
    <mergeCell ref="A3:R3"/>
    <mergeCell ref="I33:L33"/>
    <mergeCell ref="J36:M36"/>
    <mergeCell ref="J37:M3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20.7109375" style="0" customWidth="1"/>
    <col min="2" max="2" width="9.7109375" style="0" customWidth="1"/>
    <col min="3" max="3" width="11.8515625" style="0" customWidth="1"/>
    <col min="4" max="4" width="11.7109375" style="0" customWidth="1"/>
    <col min="5" max="8" width="10.8515625" style="0" customWidth="1"/>
    <col min="9" max="13" width="9.7109375" style="0" customWidth="1"/>
    <col min="14" max="14" width="10.8515625" style="0" customWidth="1"/>
    <col min="15" max="15" width="9.28125" style="0" customWidth="1"/>
    <col min="16" max="17" width="8.7109375" style="0" customWidth="1"/>
    <col min="18" max="18" width="10.7109375" style="0" customWidth="1"/>
  </cols>
  <sheetData>
    <row r="1" spans="1:18" ht="12.75">
      <c r="A1" s="289" t="s">
        <v>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74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/>
      <c r="C5" s="18">
        <v>44255</v>
      </c>
      <c r="D5" s="19">
        <v>44286</v>
      </c>
      <c r="E5" s="19">
        <v>44316</v>
      </c>
      <c r="F5" s="19">
        <v>44347</v>
      </c>
      <c r="G5" s="19">
        <v>44377</v>
      </c>
      <c r="H5" s="19">
        <v>44408</v>
      </c>
      <c r="I5" s="19">
        <v>44439</v>
      </c>
      <c r="J5" s="19">
        <v>44469</v>
      </c>
      <c r="K5" s="19">
        <v>44500</v>
      </c>
      <c r="L5" s="19">
        <v>44530</v>
      </c>
      <c r="M5" s="19">
        <v>44561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43">
        <f>B10+B9+B8+B7</f>
        <v>4958.84</v>
      </c>
      <c r="C6" s="43">
        <f aca="true" t="shared" si="0" ref="C6:M6">C10+C9+C8+C7</f>
        <v>4542.66</v>
      </c>
      <c r="D6" s="43">
        <f t="shared" si="0"/>
        <v>7986.01</v>
      </c>
      <c r="E6" s="26">
        <f t="shared" si="0"/>
        <v>9639.19</v>
      </c>
      <c r="F6" s="259">
        <f t="shared" si="0"/>
        <v>261332.54</v>
      </c>
      <c r="G6" s="43">
        <f t="shared" si="0"/>
        <v>17207.29</v>
      </c>
      <c r="H6" s="43">
        <f t="shared" si="0"/>
        <v>20242.08</v>
      </c>
      <c r="I6" s="43">
        <f t="shared" si="0"/>
        <v>25484.27</v>
      </c>
      <c r="J6" s="43">
        <f t="shared" si="0"/>
        <v>26850.41</v>
      </c>
      <c r="K6" s="43">
        <f t="shared" si="0"/>
        <v>50856</v>
      </c>
      <c r="L6" s="43">
        <f t="shared" si="0"/>
        <v>76519.09</v>
      </c>
      <c r="M6" s="43">
        <f t="shared" si="0"/>
        <v>97206.38</v>
      </c>
      <c r="N6" s="148">
        <f aca="true" t="shared" si="1" ref="N6:N13">SUM(B6:M6)</f>
        <v>602824.76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3">
        <v>0</v>
      </c>
      <c r="D7" s="7">
        <v>0</v>
      </c>
      <c r="E7" s="256">
        <v>0</v>
      </c>
      <c r="F7" s="146">
        <v>0</v>
      </c>
      <c r="G7" s="3">
        <v>0</v>
      </c>
      <c r="H7" s="7">
        <v>0</v>
      </c>
      <c r="I7" s="3">
        <v>0</v>
      </c>
      <c r="J7" s="7">
        <v>0</v>
      </c>
      <c r="K7" s="3">
        <v>0</v>
      </c>
      <c r="L7" s="7">
        <v>0</v>
      </c>
      <c r="M7" s="146">
        <v>0</v>
      </c>
      <c r="N7" s="149">
        <f t="shared" si="1"/>
        <v>0</v>
      </c>
      <c r="O7" s="7"/>
      <c r="P7" s="7"/>
      <c r="Q7" s="7"/>
      <c r="R7" s="7"/>
    </row>
    <row r="8" spans="1:18" ht="12.75">
      <c r="A8" s="131" t="s">
        <v>63</v>
      </c>
      <c r="B8" s="2">
        <v>4958.84</v>
      </c>
      <c r="C8" s="3">
        <v>4542.66</v>
      </c>
      <c r="D8" s="7">
        <v>7986.01</v>
      </c>
      <c r="E8" s="257">
        <v>9639.19</v>
      </c>
      <c r="F8" s="146">
        <v>14121.2</v>
      </c>
      <c r="G8" s="3">
        <v>17207.29</v>
      </c>
      <c r="H8" s="7">
        <v>20242.08</v>
      </c>
      <c r="I8" s="3">
        <v>25484.27</v>
      </c>
      <c r="J8" s="7">
        <v>26850.41</v>
      </c>
      <c r="K8" s="3">
        <v>50856</v>
      </c>
      <c r="L8" s="7">
        <v>76519.09</v>
      </c>
      <c r="M8" s="146">
        <v>97206.38</v>
      </c>
      <c r="N8" s="149">
        <f t="shared" si="1"/>
        <v>355613.42000000004</v>
      </c>
      <c r="O8" s="7"/>
      <c r="P8" s="7"/>
      <c r="Q8" s="7"/>
      <c r="R8" s="7"/>
    </row>
    <row r="9" spans="1:18" ht="12.75">
      <c r="A9" s="131" t="s">
        <v>64</v>
      </c>
      <c r="B9" s="2">
        <v>0</v>
      </c>
      <c r="C9" s="3">
        <v>0</v>
      </c>
      <c r="D9" s="7">
        <v>0</v>
      </c>
      <c r="E9" s="256">
        <v>0</v>
      </c>
      <c r="F9" s="146">
        <v>0</v>
      </c>
      <c r="G9" s="3">
        <v>0</v>
      </c>
      <c r="H9" s="7">
        <v>0</v>
      </c>
      <c r="I9" s="3">
        <v>0</v>
      </c>
      <c r="J9" s="7">
        <v>0</v>
      </c>
      <c r="K9" s="3">
        <v>0</v>
      </c>
      <c r="L9" s="7">
        <v>0</v>
      </c>
      <c r="M9" s="146">
        <v>0</v>
      </c>
      <c r="N9" s="149">
        <f t="shared" si="1"/>
        <v>0</v>
      </c>
      <c r="O9" s="7"/>
      <c r="P9" s="7"/>
      <c r="Q9" s="7"/>
      <c r="R9" s="7"/>
    </row>
    <row r="10" spans="1:18" ht="12.75">
      <c r="A10" s="132" t="s">
        <v>66</v>
      </c>
      <c r="B10" s="2">
        <v>0</v>
      </c>
      <c r="C10" s="3">
        <v>0</v>
      </c>
      <c r="D10" s="7">
        <v>0</v>
      </c>
      <c r="E10" s="257">
        <v>0</v>
      </c>
      <c r="F10" s="146">
        <v>247211.34</v>
      </c>
      <c r="G10" s="3">
        <v>0</v>
      </c>
      <c r="H10" s="7">
        <v>0</v>
      </c>
      <c r="I10" s="3">
        <v>0</v>
      </c>
      <c r="J10" s="7">
        <v>0</v>
      </c>
      <c r="K10" s="3">
        <v>0</v>
      </c>
      <c r="L10" s="7">
        <v>0</v>
      </c>
      <c r="M10" s="146">
        <v>0</v>
      </c>
      <c r="N10" s="149">
        <f t="shared" si="1"/>
        <v>247211.34</v>
      </c>
      <c r="O10" s="7"/>
      <c r="P10" s="7"/>
      <c r="Q10" s="7"/>
      <c r="R10" s="7"/>
    </row>
    <row r="11" spans="1:18" ht="12.75">
      <c r="A11" s="133" t="s">
        <v>31</v>
      </c>
      <c r="B11" s="26">
        <f>B13+B12</f>
        <v>1751575.75</v>
      </c>
      <c r="C11" s="26">
        <f aca="true" t="shared" si="2" ref="C11:M11">C13+C12</f>
        <v>3540251.14</v>
      </c>
      <c r="D11" s="26">
        <f t="shared" si="2"/>
        <v>1754803.53</v>
      </c>
      <c r="E11" s="26">
        <f t="shared" si="2"/>
        <v>2413315.35</v>
      </c>
      <c r="F11" s="145">
        <f t="shared" si="2"/>
        <v>3218123.4</v>
      </c>
      <c r="G11" s="26">
        <f t="shared" si="2"/>
        <v>2221.87</v>
      </c>
      <c r="H11" s="26">
        <f t="shared" si="2"/>
        <v>23584.01</v>
      </c>
      <c r="I11" s="26">
        <f t="shared" si="2"/>
        <v>2974502.97</v>
      </c>
      <c r="J11" s="26">
        <f t="shared" si="2"/>
        <v>1758089.2</v>
      </c>
      <c r="K11" s="26">
        <f t="shared" si="2"/>
        <v>1751557.55</v>
      </c>
      <c r="L11" s="26">
        <f t="shared" si="2"/>
        <v>2409198.8800000004</v>
      </c>
      <c r="M11" s="26">
        <f t="shared" si="2"/>
        <v>3636884.45</v>
      </c>
      <c r="N11" s="148">
        <f t="shared" si="1"/>
        <v>25234108.1</v>
      </c>
      <c r="O11" s="7"/>
      <c r="P11" s="7"/>
      <c r="Q11" s="7"/>
      <c r="R11" s="7"/>
    </row>
    <row r="12" spans="1:18" ht="12.75">
      <c r="A12" s="134" t="s">
        <v>10</v>
      </c>
      <c r="B12" s="2">
        <v>1575.75</v>
      </c>
      <c r="C12" s="3">
        <v>3673.17</v>
      </c>
      <c r="D12" s="7">
        <v>4803.53</v>
      </c>
      <c r="E12" s="257">
        <v>3999.58</v>
      </c>
      <c r="F12" s="146">
        <v>5886.69</v>
      </c>
      <c r="G12" s="3">
        <v>2221.87</v>
      </c>
      <c r="H12" s="7">
        <v>23584.01</v>
      </c>
      <c r="I12" s="3">
        <v>3988.39</v>
      </c>
      <c r="J12" s="7">
        <v>8089.2</v>
      </c>
      <c r="K12" s="3">
        <v>1557.55</v>
      </c>
      <c r="L12" s="7">
        <v>5108.45</v>
      </c>
      <c r="M12" s="146">
        <v>136884.45</v>
      </c>
      <c r="N12" s="149">
        <f t="shared" si="1"/>
        <v>201372.64</v>
      </c>
      <c r="O12" s="28"/>
      <c r="P12" s="28"/>
      <c r="Q12" s="28"/>
      <c r="R12" s="28"/>
    </row>
    <row r="13" spans="1:18" ht="12.75">
      <c r="A13" s="134" t="s">
        <v>76</v>
      </c>
      <c r="B13" s="2">
        <v>1750000</v>
      </c>
      <c r="C13" s="3">
        <v>3536577.97</v>
      </c>
      <c r="D13" s="7">
        <v>1750000</v>
      </c>
      <c r="E13" s="257">
        <v>2409315.77</v>
      </c>
      <c r="F13" s="146">
        <v>3212236.71</v>
      </c>
      <c r="G13" s="3">
        <v>0</v>
      </c>
      <c r="H13" s="7">
        <v>0</v>
      </c>
      <c r="I13" s="3">
        <v>2970514.58</v>
      </c>
      <c r="J13" s="7">
        <v>1750000</v>
      </c>
      <c r="K13" s="3">
        <v>1750000</v>
      </c>
      <c r="L13" s="7">
        <v>2404090.43</v>
      </c>
      <c r="M13" s="146">
        <v>3500000</v>
      </c>
      <c r="N13" s="149">
        <f t="shared" si="1"/>
        <v>25032735.46</v>
      </c>
      <c r="O13" s="7"/>
      <c r="P13" s="7"/>
      <c r="Q13" s="7"/>
      <c r="R13" s="7"/>
    </row>
    <row r="14" spans="1:18" ht="12.75">
      <c r="A14" s="134"/>
      <c r="B14" s="2"/>
      <c r="C14" s="3"/>
      <c r="D14" s="7"/>
      <c r="E14" s="257"/>
      <c r="F14" s="146"/>
      <c r="G14" s="3"/>
      <c r="H14" s="7"/>
      <c r="I14" s="3"/>
      <c r="J14" s="7"/>
      <c r="K14" s="3"/>
      <c r="L14" s="7"/>
      <c r="M14" s="146"/>
      <c r="N14" s="149"/>
      <c r="O14" s="7"/>
      <c r="P14" s="7"/>
      <c r="Q14" s="7"/>
      <c r="R14" s="7"/>
    </row>
    <row r="15" spans="1:18" ht="12.75">
      <c r="A15" s="133" t="s">
        <v>4</v>
      </c>
      <c r="B15" s="26">
        <f>B16+B17+B18+B19+B20+B21+B22+B23+B24</f>
        <v>1659541.98</v>
      </c>
      <c r="C15" s="26">
        <f aca="true" t="shared" si="3" ref="C15:M15">C16+C17+C18+C19+C20+C21+C22+C23+C24</f>
        <v>3708893.01</v>
      </c>
      <c r="D15" s="26">
        <f t="shared" si="3"/>
        <v>1702045.53</v>
      </c>
      <c r="E15" s="26">
        <f t="shared" si="3"/>
        <v>1745613.84</v>
      </c>
      <c r="F15" s="145">
        <f t="shared" si="3"/>
        <v>4437850.92</v>
      </c>
      <c r="G15" s="26">
        <f t="shared" si="3"/>
        <v>2122318.1799999997</v>
      </c>
      <c r="H15" s="26">
        <f t="shared" si="3"/>
        <v>1958951.3300000003</v>
      </c>
      <c r="I15" s="26">
        <f t="shared" si="3"/>
        <v>1854027.56</v>
      </c>
      <c r="J15" s="26">
        <f t="shared" si="3"/>
        <v>1937439.43</v>
      </c>
      <c r="K15" s="26">
        <f t="shared" si="3"/>
        <v>1839427.3199999998</v>
      </c>
      <c r="L15" s="26">
        <f t="shared" si="3"/>
        <v>2224189.1499999994</v>
      </c>
      <c r="M15" s="26">
        <f t="shared" si="3"/>
        <v>2215145.35</v>
      </c>
      <c r="N15" s="148">
        <f aca="true" t="shared" si="4" ref="N15:N25">SUM(B15:M15)</f>
        <v>27405443.6</v>
      </c>
      <c r="O15" s="7"/>
      <c r="P15" s="7"/>
      <c r="Q15" s="7"/>
      <c r="R15" s="7"/>
    </row>
    <row r="16" spans="1:18" ht="12.75">
      <c r="A16" s="134" t="s">
        <v>47</v>
      </c>
      <c r="B16" s="2">
        <v>1182675.51</v>
      </c>
      <c r="C16" s="3">
        <v>1261841.2</v>
      </c>
      <c r="D16" s="7">
        <v>1180096.77</v>
      </c>
      <c r="E16" s="257">
        <v>1213859.38</v>
      </c>
      <c r="F16" s="146">
        <v>1088596.45</v>
      </c>
      <c r="G16" s="3">
        <v>1523856.4</v>
      </c>
      <c r="H16" s="7">
        <v>1398748.09</v>
      </c>
      <c r="I16" s="3">
        <v>1335691.98</v>
      </c>
      <c r="J16" s="7">
        <v>1347297.09</v>
      </c>
      <c r="K16" s="3">
        <v>1306604.77</v>
      </c>
      <c r="L16" s="7">
        <v>1419409.21</v>
      </c>
      <c r="M16" s="146">
        <v>1503490.76</v>
      </c>
      <c r="N16" s="149">
        <f t="shared" si="4"/>
        <v>15762167.609999998</v>
      </c>
      <c r="O16" s="28"/>
      <c r="P16" s="28"/>
      <c r="Q16" s="28"/>
      <c r="R16" s="28"/>
    </row>
    <row r="17" spans="1:18" ht="12.75">
      <c r="A17" s="134" t="s">
        <v>48</v>
      </c>
      <c r="B17" s="2">
        <v>291917.94</v>
      </c>
      <c r="C17" s="3">
        <v>344134.52</v>
      </c>
      <c r="D17" s="7">
        <v>313009.26</v>
      </c>
      <c r="E17" s="257">
        <v>312007.04</v>
      </c>
      <c r="F17" s="146">
        <v>310755.16</v>
      </c>
      <c r="G17" s="3">
        <v>366028.6</v>
      </c>
      <c r="H17" s="7">
        <v>328157.52</v>
      </c>
      <c r="I17" s="3">
        <v>343965.22</v>
      </c>
      <c r="J17" s="7">
        <v>372970.5</v>
      </c>
      <c r="K17" s="3">
        <v>315809.22</v>
      </c>
      <c r="L17" s="7">
        <v>600957.19</v>
      </c>
      <c r="M17" s="146">
        <v>381623.69</v>
      </c>
      <c r="N17" s="149">
        <f t="shared" si="4"/>
        <v>4281335.859999999</v>
      </c>
      <c r="O17" s="7"/>
      <c r="P17" s="7"/>
      <c r="Q17" s="7"/>
      <c r="R17" s="69"/>
    </row>
    <row r="18" spans="1:18" ht="12.75">
      <c r="A18" s="223" t="s">
        <v>72</v>
      </c>
      <c r="B18" s="2">
        <v>0</v>
      </c>
      <c r="C18" s="3">
        <v>0</v>
      </c>
      <c r="D18" s="7">
        <v>0</v>
      </c>
      <c r="E18" s="257">
        <v>0</v>
      </c>
      <c r="F18" s="146">
        <v>0</v>
      </c>
      <c r="G18" s="3">
        <v>0</v>
      </c>
      <c r="H18" s="7">
        <v>0</v>
      </c>
      <c r="I18" s="3">
        <v>0</v>
      </c>
      <c r="J18" s="7">
        <v>0</v>
      </c>
      <c r="K18" s="3">
        <v>0</v>
      </c>
      <c r="L18" s="7">
        <v>0</v>
      </c>
      <c r="M18" s="146">
        <v>0</v>
      </c>
      <c r="N18" s="149">
        <f t="shared" si="4"/>
        <v>0</v>
      </c>
      <c r="O18" s="7"/>
      <c r="P18" s="7"/>
      <c r="Q18" s="7"/>
      <c r="R18" s="69"/>
    </row>
    <row r="19" spans="1:18" ht="12.75">
      <c r="A19" s="134" t="s">
        <v>6</v>
      </c>
      <c r="B19" s="2">
        <v>117615.9</v>
      </c>
      <c r="C19" s="3">
        <v>133171.48</v>
      </c>
      <c r="D19" s="7">
        <v>104936.35</v>
      </c>
      <c r="E19" s="258">
        <v>132769.32</v>
      </c>
      <c r="F19" s="146">
        <v>187751.46</v>
      </c>
      <c r="G19" s="3">
        <v>101088.45</v>
      </c>
      <c r="H19" s="7">
        <v>142219.49</v>
      </c>
      <c r="I19" s="3">
        <v>104387.69</v>
      </c>
      <c r="J19" s="7">
        <v>112232.92</v>
      </c>
      <c r="K19" s="3">
        <v>116207.41</v>
      </c>
      <c r="L19" s="7">
        <v>124172.63</v>
      </c>
      <c r="M19" s="146">
        <v>160390.94</v>
      </c>
      <c r="N19" s="149">
        <f t="shared" si="4"/>
        <v>1536944.0399999996</v>
      </c>
      <c r="O19" s="7"/>
      <c r="P19" s="7"/>
      <c r="Q19" s="7"/>
      <c r="R19" s="7"/>
    </row>
    <row r="20" spans="1:18" ht="12.75">
      <c r="A20" s="134" t="s">
        <v>7</v>
      </c>
      <c r="B20" s="2">
        <v>0</v>
      </c>
      <c r="C20" s="3">
        <v>331.05</v>
      </c>
      <c r="D20" s="7">
        <v>20.75</v>
      </c>
      <c r="E20" s="256">
        <v>2.26</v>
      </c>
      <c r="F20" s="146">
        <v>60.26</v>
      </c>
      <c r="G20" s="3">
        <v>1867.49</v>
      </c>
      <c r="H20" s="7">
        <v>0</v>
      </c>
      <c r="I20" s="3">
        <v>0</v>
      </c>
      <c r="J20" s="7">
        <v>33.32</v>
      </c>
      <c r="K20" s="3">
        <v>29.2</v>
      </c>
      <c r="L20" s="7">
        <v>20.13</v>
      </c>
      <c r="M20" s="146">
        <v>15.27</v>
      </c>
      <c r="N20" s="149">
        <f t="shared" si="4"/>
        <v>2379.73</v>
      </c>
      <c r="O20" s="7"/>
      <c r="P20" s="7"/>
      <c r="Q20" s="7"/>
      <c r="R20" s="7"/>
    </row>
    <row r="21" spans="1:18" ht="12.75">
      <c r="A21" s="134" t="s">
        <v>8</v>
      </c>
      <c r="B21" s="2">
        <v>461.79</v>
      </c>
      <c r="C21" s="3">
        <v>1412.79</v>
      </c>
      <c r="D21" s="7">
        <v>104.16</v>
      </c>
      <c r="E21" s="257">
        <v>910.4</v>
      </c>
      <c r="F21" s="146">
        <v>6830.2</v>
      </c>
      <c r="G21" s="3">
        <v>14465.19</v>
      </c>
      <c r="H21" s="7">
        <v>88.78</v>
      </c>
      <c r="I21" s="3">
        <v>95.53</v>
      </c>
      <c r="J21" s="7">
        <v>1257.78</v>
      </c>
      <c r="K21" s="3">
        <v>3584.95</v>
      </c>
      <c r="L21" s="7">
        <v>1239.67</v>
      </c>
      <c r="M21" s="146">
        <v>228.39</v>
      </c>
      <c r="N21" s="149">
        <f t="shared" si="4"/>
        <v>30679.629999999997</v>
      </c>
      <c r="O21" s="7"/>
      <c r="P21" s="7"/>
      <c r="Q21" s="7"/>
      <c r="R21" s="7"/>
    </row>
    <row r="22" spans="1:18" ht="12.75">
      <c r="A22" s="134" t="s">
        <v>42</v>
      </c>
      <c r="B22" s="2">
        <v>42381.01</v>
      </c>
      <c r="C22" s="3">
        <v>42381.01</v>
      </c>
      <c r="D22" s="7">
        <v>42102.94</v>
      </c>
      <c r="E22" s="257">
        <v>42230.11</v>
      </c>
      <c r="F22" s="146">
        <v>42230.21</v>
      </c>
      <c r="G22" s="3">
        <v>42230.21</v>
      </c>
      <c r="H22" s="7">
        <v>41135.37</v>
      </c>
      <c r="I22" s="3">
        <v>41165.82</v>
      </c>
      <c r="J22" s="7">
        <v>41315.43</v>
      </c>
      <c r="K22" s="3">
        <v>41813.92</v>
      </c>
      <c r="L22" s="7">
        <v>41734.59</v>
      </c>
      <c r="M22" s="146">
        <v>41809.59</v>
      </c>
      <c r="N22" s="149">
        <f t="shared" si="4"/>
        <v>502530.20999999996</v>
      </c>
      <c r="O22" s="7"/>
      <c r="P22" s="7"/>
      <c r="Q22" s="7"/>
      <c r="R22" s="7"/>
    </row>
    <row r="23" spans="1:18" ht="12.75">
      <c r="A23" s="134" t="s">
        <v>32</v>
      </c>
      <c r="B23" s="2">
        <v>24489.83</v>
      </c>
      <c r="C23" s="3">
        <v>45620.95</v>
      </c>
      <c r="D23" s="7">
        <v>61775.3</v>
      </c>
      <c r="E23" s="257">
        <v>43835.33</v>
      </c>
      <c r="F23" s="146">
        <v>70997.99</v>
      </c>
      <c r="G23" s="3">
        <v>72781.84</v>
      </c>
      <c r="H23" s="7">
        <v>48602.08</v>
      </c>
      <c r="I23" s="3">
        <v>28721.32</v>
      </c>
      <c r="J23" s="7">
        <v>62332.39</v>
      </c>
      <c r="K23" s="3">
        <v>55377.85</v>
      </c>
      <c r="L23" s="7">
        <v>36655.73</v>
      </c>
      <c r="M23" s="146">
        <v>127586.71</v>
      </c>
      <c r="N23" s="149">
        <f t="shared" si="4"/>
        <v>678777.32</v>
      </c>
      <c r="O23" s="7"/>
      <c r="P23" s="7"/>
      <c r="Q23" s="7"/>
      <c r="R23" s="7"/>
    </row>
    <row r="24" spans="1:18" ht="12.75">
      <c r="A24" s="134" t="s">
        <v>75</v>
      </c>
      <c r="B24" s="2">
        <v>0</v>
      </c>
      <c r="C24" s="3">
        <v>1880000.01</v>
      </c>
      <c r="D24" s="7">
        <v>0</v>
      </c>
      <c r="E24" s="257">
        <v>0</v>
      </c>
      <c r="F24" s="146">
        <v>2730629.19</v>
      </c>
      <c r="G24" s="3">
        <v>0</v>
      </c>
      <c r="H24" s="7">
        <v>0</v>
      </c>
      <c r="I24" s="3">
        <v>0</v>
      </c>
      <c r="J24" s="7">
        <v>0</v>
      </c>
      <c r="K24" s="3">
        <v>0</v>
      </c>
      <c r="L24" s="7">
        <v>0</v>
      </c>
      <c r="M24" s="146"/>
      <c r="N24" s="149">
        <f t="shared" si="4"/>
        <v>4610629.2</v>
      </c>
      <c r="O24" s="7"/>
      <c r="P24" s="7"/>
      <c r="Q24" s="7"/>
      <c r="R24" s="7"/>
    </row>
    <row r="25" spans="1:18" ht="12.75">
      <c r="A25" s="133" t="s">
        <v>11</v>
      </c>
      <c r="B25" s="201">
        <f>SUM(B6+B11-B15)</f>
        <v>96992.6100000001</v>
      </c>
      <c r="C25" s="222">
        <f aca="true" t="shared" si="5" ref="C25:K25">SUM(C6+C11-C15)</f>
        <v>-164099.2099999995</v>
      </c>
      <c r="D25" s="201">
        <f t="shared" si="5"/>
        <v>60744.01000000001</v>
      </c>
      <c r="E25" s="201">
        <f t="shared" si="5"/>
        <v>677340.7</v>
      </c>
      <c r="F25" s="249">
        <v>-958394.98</v>
      </c>
      <c r="G25" s="222">
        <f t="shared" si="5"/>
        <v>-2102889.0199999996</v>
      </c>
      <c r="H25" s="222">
        <f t="shared" si="5"/>
        <v>-1915125.2400000002</v>
      </c>
      <c r="I25" s="201">
        <f t="shared" si="5"/>
        <v>1145959.6800000002</v>
      </c>
      <c r="J25" s="222">
        <f t="shared" si="5"/>
        <v>-152499.82000000007</v>
      </c>
      <c r="K25" s="222">
        <f t="shared" si="5"/>
        <v>-37013.769999999786</v>
      </c>
      <c r="L25" s="201">
        <f>SUM(L6+L11-L15)</f>
        <v>261528.82000000076</v>
      </c>
      <c r="M25" s="201">
        <f>SUM(M6+M11-M15)</f>
        <v>1518945.48</v>
      </c>
      <c r="N25" s="224">
        <f t="shared" si="4"/>
        <v>-1568510.7399999974</v>
      </c>
      <c r="O25" s="7"/>
      <c r="P25" s="7"/>
      <c r="Q25" s="7"/>
      <c r="R25" s="7"/>
    </row>
    <row r="26" spans="1:18" ht="13.5" thickBot="1">
      <c r="A26" s="134"/>
      <c r="B26" s="201"/>
      <c r="C26" s="3"/>
      <c r="D26" s="7"/>
      <c r="E26" s="257"/>
      <c r="F26" s="260"/>
      <c r="G26" s="174"/>
      <c r="H26" s="7"/>
      <c r="I26" s="3"/>
      <c r="J26" s="7"/>
      <c r="K26" s="3"/>
      <c r="L26" s="171"/>
      <c r="M26" s="146"/>
      <c r="N26" s="149"/>
      <c r="O26" s="7"/>
      <c r="P26" s="7"/>
      <c r="Q26" s="7"/>
      <c r="R26" s="7"/>
    </row>
    <row r="27" spans="1:18" ht="13.5" thickBot="1">
      <c r="A27" s="135" t="s">
        <v>24</v>
      </c>
      <c r="B27" s="253">
        <f>SUM(B25)</f>
        <v>96992.6100000001</v>
      </c>
      <c r="C27" s="253">
        <f aca="true" t="shared" si="6" ref="C27:N27">SUM(C25)</f>
        <v>-164099.2099999995</v>
      </c>
      <c r="D27" s="253">
        <f t="shared" si="6"/>
        <v>60744.01000000001</v>
      </c>
      <c r="E27" s="253">
        <f t="shared" si="6"/>
        <v>677340.7</v>
      </c>
      <c r="F27" s="254">
        <f t="shared" si="6"/>
        <v>-958394.98</v>
      </c>
      <c r="G27" s="254">
        <f t="shared" si="6"/>
        <v>-2102889.0199999996</v>
      </c>
      <c r="H27" s="254">
        <f t="shared" si="6"/>
        <v>-1915125.2400000002</v>
      </c>
      <c r="I27" s="253">
        <f t="shared" si="6"/>
        <v>1145959.6800000002</v>
      </c>
      <c r="J27" s="254">
        <f t="shared" si="6"/>
        <v>-152499.82000000007</v>
      </c>
      <c r="K27" s="254">
        <f t="shared" si="6"/>
        <v>-37013.769999999786</v>
      </c>
      <c r="L27" s="253">
        <f t="shared" si="6"/>
        <v>261528.82000000076</v>
      </c>
      <c r="M27" s="253">
        <f t="shared" si="6"/>
        <v>1518945.48</v>
      </c>
      <c r="N27" s="254">
        <f t="shared" si="6"/>
        <v>-1568510.7399999974</v>
      </c>
      <c r="O27" s="7"/>
      <c r="P27" s="65"/>
      <c r="Q27" s="65"/>
      <c r="R27" s="65"/>
    </row>
    <row r="28" spans="1:18" ht="13.5" thickBot="1">
      <c r="A28" s="156"/>
      <c r="B28" s="142"/>
      <c r="E28" s="166"/>
      <c r="N28" s="142"/>
      <c r="O28" s="7"/>
      <c r="P28" s="7"/>
      <c r="Q28" s="7"/>
      <c r="R28" s="7"/>
    </row>
    <row r="29" spans="1:18" ht="13.5" thickBot="1">
      <c r="A29" s="136" t="s">
        <v>22</v>
      </c>
      <c r="B29" s="179">
        <v>0</v>
      </c>
      <c r="C29" s="179">
        <v>0</v>
      </c>
      <c r="D29" s="179">
        <v>0</v>
      </c>
      <c r="E29" s="179">
        <v>0</v>
      </c>
      <c r="F29" s="179">
        <v>1000000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f>SUM(B29:M29)</f>
        <v>1000000</v>
      </c>
      <c r="O29" s="140"/>
      <c r="P29" s="141"/>
      <c r="Q29" s="141"/>
      <c r="R29" s="141"/>
    </row>
    <row r="30" spans="1:18" ht="13.5" thickBot="1">
      <c r="A30" s="126"/>
      <c r="B30" s="126"/>
      <c r="C30" s="127"/>
      <c r="D30" s="15"/>
      <c r="E30" s="15"/>
      <c r="F30" s="155"/>
      <c r="G30" s="15"/>
      <c r="O30" s="142"/>
      <c r="P30" s="142"/>
      <c r="Q30" s="142"/>
      <c r="R30" s="142"/>
    </row>
    <row r="31" spans="1:18" s="142" customFormat="1" ht="13.5" thickBot="1">
      <c r="A31" s="125" t="s">
        <v>53</v>
      </c>
      <c r="B31" s="230">
        <v>234</v>
      </c>
      <c r="C31" s="230">
        <v>233</v>
      </c>
      <c r="D31" s="231">
        <v>217</v>
      </c>
      <c r="E31" s="227">
        <v>216</v>
      </c>
      <c r="F31" s="255">
        <v>216</v>
      </c>
      <c r="G31" s="227">
        <v>216</v>
      </c>
      <c r="H31" s="227">
        <v>211</v>
      </c>
      <c r="I31" s="227">
        <v>209</v>
      </c>
      <c r="J31" s="229">
        <v>208</v>
      </c>
      <c r="K31" s="228">
        <v>207</v>
      </c>
      <c r="L31" s="227">
        <v>211</v>
      </c>
      <c r="M31" s="234">
        <v>213</v>
      </c>
      <c r="O31" s="143"/>
      <c r="P31" s="143"/>
      <c r="Q31" s="143"/>
      <c r="R31" s="144"/>
    </row>
    <row r="32" spans="1:18" ht="13.5" thickBot="1">
      <c r="A32" s="129"/>
      <c r="B32" s="127" t="s">
        <v>65</v>
      </c>
      <c r="C32" s="127"/>
      <c r="O32" s="142"/>
      <c r="P32" s="142"/>
      <c r="Q32" s="142"/>
      <c r="R32" s="142"/>
    </row>
    <row r="33" spans="1:12" ht="13.5" thickBot="1">
      <c r="A33" s="125" t="s">
        <v>58</v>
      </c>
      <c r="B33" s="125" t="s">
        <v>55</v>
      </c>
      <c r="C33" s="247" t="s">
        <v>56</v>
      </c>
      <c r="D33" s="235" t="s">
        <v>57</v>
      </c>
      <c r="J33" s="77" t="s">
        <v>77</v>
      </c>
      <c r="K33" s="77"/>
      <c r="L33" s="77"/>
    </row>
    <row r="34" spans="1:12" ht="12.75">
      <c r="A34" s="94" t="s">
        <v>59</v>
      </c>
      <c r="B34" s="237">
        <v>135.08</v>
      </c>
      <c r="C34" s="238">
        <v>3368574.79</v>
      </c>
      <c r="D34" s="239">
        <f>SUM(B34:C34)</f>
        <v>3368709.87</v>
      </c>
      <c r="L34" s="244"/>
    </row>
    <row r="35" spans="1:13" ht="12.75">
      <c r="A35" s="94" t="s">
        <v>60</v>
      </c>
      <c r="B35" s="237">
        <v>1</v>
      </c>
      <c r="C35" s="240">
        <v>6297622.04</v>
      </c>
      <c r="D35" s="241">
        <f>SUM(B35+C35)</f>
        <v>6297623.04</v>
      </c>
      <c r="J35" s="77"/>
      <c r="K35" s="77"/>
      <c r="L35" s="77"/>
      <c r="M35" s="77"/>
    </row>
    <row r="36" spans="1:12" ht="13.5" thickBot="1">
      <c r="A36" s="236" t="s">
        <v>61</v>
      </c>
      <c r="B36" s="242">
        <v>0</v>
      </c>
      <c r="C36" s="192">
        <v>4599001.56</v>
      </c>
      <c r="D36" s="243">
        <f>SUM((B36:C36))</f>
        <v>4599001.56</v>
      </c>
      <c r="J36" s="15" t="s">
        <v>68</v>
      </c>
      <c r="K36" s="1"/>
      <c r="L36" s="1"/>
    </row>
    <row r="37" spans="1:12" ht="13.5" thickBot="1">
      <c r="A37" s="251" t="s">
        <v>62</v>
      </c>
      <c r="B37" s="246">
        <f>SUM(B34:B36)</f>
        <v>136.08</v>
      </c>
      <c r="C37" s="248">
        <f>SUM(C34:C36)</f>
        <v>14265198.39</v>
      </c>
      <c r="D37" s="245">
        <f>SUM(B37:C37)</f>
        <v>14265334.47</v>
      </c>
      <c r="E37" s="77"/>
      <c r="J37" s="77" t="s">
        <v>69</v>
      </c>
      <c r="K37" s="77"/>
      <c r="L37" s="77"/>
    </row>
    <row r="38" spans="1:4" ht="12.75">
      <c r="A38" s="142"/>
      <c r="B38" s="142"/>
      <c r="C38" s="142"/>
      <c r="D38" s="142"/>
    </row>
    <row r="39" spans="1:4" ht="12.75">
      <c r="A39" s="142"/>
      <c r="B39" s="142"/>
      <c r="C39" s="142"/>
      <c r="D39" s="142"/>
    </row>
    <row r="40" spans="1:4" ht="12.75">
      <c r="A40" s="142"/>
      <c r="B40" s="142"/>
      <c r="C40" s="142"/>
      <c r="D40" s="142"/>
    </row>
  </sheetData>
  <sheetProtection/>
  <mergeCells count="2"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2">
      <selection activeCell="A34" sqref="A34"/>
    </sheetView>
  </sheetViews>
  <sheetFormatPr defaultColWidth="9.140625" defaultRowHeight="12.75"/>
  <cols>
    <col min="1" max="1" width="20.7109375" style="0" customWidth="1"/>
    <col min="2" max="2" width="10.28125" style="0" customWidth="1"/>
    <col min="3" max="4" width="11.7109375" style="0" customWidth="1"/>
    <col min="5" max="5" width="10.8515625" style="0" customWidth="1"/>
    <col min="6" max="10" width="9.7109375" style="0" customWidth="1"/>
    <col min="11" max="11" width="10.28125" style="0" customWidth="1"/>
    <col min="12" max="12" width="9.7109375" style="0" customWidth="1"/>
    <col min="13" max="13" width="10.421875" style="0" customWidth="1"/>
    <col min="14" max="14" width="10.8515625" style="0" customWidth="1"/>
    <col min="15" max="15" width="9.28125" style="0" customWidth="1"/>
    <col min="16" max="17" width="8.7109375" style="0" customWidth="1"/>
    <col min="18" max="18" width="10.7109375" style="0" customWidth="1"/>
  </cols>
  <sheetData>
    <row r="1" spans="1:18" ht="12.75">
      <c r="A1" s="289" t="s">
        <v>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71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>
        <v>43861</v>
      </c>
      <c r="C5" s="18">
        <v>43889</v>
      </c>
      <c r="D5" s="19">
        <v>43921</v>
      </c>
      <c r="E5" s="19">
        <v>43951</v>
      </c>
      <c r="F5" s="19">
        <v>43982</v>
      </c>
      <c r="G5" s="19">
        <v>44012</v>
      </c>
      <c r="H5" s="19">
        <v>44043</v>
      </c>
      <c r="I5" s="19">
        <v>44074</v>
      </c>
      <c r="J5" s="19">
        <v>44104</v>
      </c>
      <c r="K5" s="19">
        <v>44135</v>
      </c>
      <c r="L5" s="19">
        <v>44165</v>
      </c>
      <c r="M5" s="19">
        <v>44196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43">
        <f>SUM(B7:B10)</f>
        <v>11453.51</v>
      </c>
      <c r="C6" s="27">
        <v>8830.18</v>
      </c>
      <c r="D6" s="28">
        <v>10213.23</v>
      </c>
      <c r="E6" s="161">
        <v>8777.91</v>
      </c>
      <c r="F6" s="28">
        <v>7437.7</v>
      </c>
      <c r="G6" s="27">
        <v>7020.22</v>
      </c>
      <c r="H6" s="28">
        <v>6652.79</v>
      </c>
      <c r="I6" s="27">
        <v>4883.45</v>
      </c>
      <c r="J6" s="28">
        <v>126854.29</v>
      </c>
      <c r="K6" s="27">
        <f>SUM(K7:K10)</f>
        <v>127447.77</v>
      </c>
      <c r="L6" s="28">
        <v>5198.11</v>
      </c>
      <c r="M6" s="145">
        <v>5742.15</v>
      </c>
      <c r="N6" s="148">
        <f aca="true" t="shared" si="0" ref="N6:N13">SUM(B6:M6)</f>
        <v>330511.31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3">
        <v>0</v>
      </c>
      <c r="D7" s="7">
        <v>0</v>
      </c>
      <c r="E7" s="162">
        <v>0</v>
      </c>
      <c r="F7" s="7">
        <v>0</v>
      </c>
      <c r="G7" s="3">
        <v>0</v>
      </c>
      <c r="H7" s="7">
        <v>0</v>
      </c>
      <c r="I7" s="3">
        <v>0</v>
      </c>
      <c r="J7" s="7">
        <v>0</v>
      </c>
      <c r="K7" s="3">
        <v>0</v>
      </c>
      <c r="L7" s="7">
        <v>0</v>
      </c>
      <c r="M7" s="146">
        <v>0</v>
      </c>
      <c r="N7" s="149">
        <f t="shared" si="0"/>
        <v>0</v>
      </c>
      <c r="O7" s="7"/>
      <c r="P7" s="7"/>
      <c r="Q7" s="7"/>
      <c r="R7" s="7"/>
    </row>
    <row r="8" spans="1:18" ht="12.75">
      <c r="A8" s="131" t="s">
        <v>63</v>
      </c>
      <c r="B8" s="2">
        <v>11453.51</v>
      </c>
      <c r="C8" s="3">
        <v>8830.18</v>
      </c>
      <c r="D8" s="7">
        <v>10213.23</v>
      </c>
      <c r="E8" s="160">
        <v>8777.91</v>
      </c>
      <c r="F8" s="7">
        <v>7437.7</v>
      </c>
      <c r="G8" s="3">
        <v>7020.22</v>
      </c>
      <c r="H8" s="7">
        <v>6652.79</v>
      </c>
      <c r="I8" s="3">
        <v>4883.45</v>
      </c>
      <c r="J8" s="7">
        <v>4823.51</v>
      </c>
      <c r="K8" s="3">
        <v>5416.99</v>
      </c>
      <c r="L8" s="7">
        <v>5198.11</v>
      </c>
      <c r="M8" s="146">
        <v>5742.15</v>
      </c>
      <c r="N8" s="149">
        <f t="shared" si="0"/>
        <v>86449.75</v>
      </c>
      <c r="O8" s="7"/>
      <c r="P8" s="7"/>
      <c r="Q8" s="7"/>
      <c r="R8" s="7"/>
    </row>
    <row r="9" spans="1:18" ht="12.75">
      <c r="A9" s="131" t="s">
        <v>64</v>
      </c>
      <c r="B9" s="2">
        <v>0</v>
      </c>
      <c r="C9" s="3">
        <v>0</v>
      </c>
      <c r="D9" s="7">
        <v>0</v>
      </c>
      <c r="E9" s="162">
        <v>0</v>
      </c>
      <c r="F9" s="7">
        <v>0</v>
      </c>
      <c r="G9" s="3">
        <v>0</v>
      </c>
      <c r="H9" s="7">
        <v>0</v>
      </c>
      <c r="I9" s="3">
        <v>0</v>
      </c>
      <c r="J9" s="7">
        <v>122030.78</v>
      </c>
      <c r="K9" s="3">
        <v>122030.78</v>
      </c>
      <c r="L9" s="7">
        <v>0</v>
      </c>
      <c r="M9" s="146">
        <v>0</v>
      </c>
      <c r="N9" s="149">
        <f t="shared" si="0"/>
        <v>244061.56</v>
      </c>
      <c r="O9" s="7"/>
      <c r="P9" s="7"/>
      <c r="Q9" s="7"/>
      <c r="R9" s="7"/>
    </row>
    <row r="10" spans="1:18" ht="12.75">
      <c r="A10" s="132" t="s">
        <v>66</v>
      </c>
      <c r="B10" s="2">
        <v>0</v>
      </c>
      <c r="C10" s="3">
        <v>0</v>
      </c>
      <c r="D10" s="7">
        <v>0</v>
      </c>
      <c r="E10" s="160">
        <v>0</v>
      </c>
      <c r="F10" s="7">
        <v>0</v>
      </c>
      <c r="G10" s="3">
        <v>0</v>
      </c>
      <c r="H10" s="7">
        <v>0</v>
      </c>
      <c r="I10" s="3">
        <v>0</v>
      </c>
      <c r="J10" s="7">
        <v>0</v>
      </c>
      <c r="K10" s="3">
        <v>0</v>
      </c>
      <c r="L10" s="7">
        <v>0</v>
      </c>
      <c r="M10" s="146">
        <v>0</v>
      </c>
      <c r="N10" s="149">
        <f t="shared" si="0"/>
        <v>0</v>
      </c>
      <c r="O10" s="7"/>
      <c r="P10" s="7"/>
      <c r="Q10" s="7"/>
      <c r="R10" s="7"/>
    </row>
    <row r="11" spans="1:18" ht="12.75">
      <c r="A11" s="133" t="s">
        <v>31</v>
      </c>
      <c r="B11" s="26">
        <f>SUM(B12:B13)</f>
        <v>3372.67</v>
      </c>
      <c r="C11" s="27">
        <v>5259.91</v>
      </c>
      <c r="D11" s="28">
        <v>2286349.91</v>
      </c>
      <c r="E11" s="161">
        <v>3215263.2</v>
      </c>
      <c r="F11" s="28">
        <f>SUM(F12+F13)</f>
        <v>2274035.91</v>
      </c>
      <c r="G11" s="27">
        <f>SUM(G12:G13)</f>
        <v>1809630.03</v>
      </c>
      <c r="H11" s="28">
        <v>3198554.39</v>
      </c>
      <c r="I11" s="27">
        <v>1754432.82</v>
      </c>
      <c r="J11" s="28">
        <v>4270884.41</v>
      </c>
      <c r="K11" s="27">
        <f>SUM(K12:K13)</f>
        <v>80987.91</v>
      </c>
      <c r="L11" s="28">
        <v>4739691.15</v>
      </c>
      <c r="M11" s="145">
        <v>56599.88</v>
      </c>
      <c r="N11" s="148">
        <f t="shared" si="0"/>
        <v>23695062.19</v>
      </c>
      <c r="O11" s="7"/>
      <c r="P11" s="7"/>
      <c r="Q11" s="7"/>
      <c r="R11" s="7"/>
    </row>
    <row r="12" spans="1:18" ht="12.75">
      <c r="A12" s="134" t="s">
        <v>10</v>
      </c>
      <c r="B12" s="2">
        <v>3372.67</v>
      </c>
      <c r="C12" s="3">
        <v>5259.91</v>
      </c>
      <c r="D12" s="7">
        <v>4510.6</v>
      </c>
      <c r="E12" s="160">
        <v>3263.2</v>
      </c>
      <c r="F12" s="7">
        <v>2196.6</v>
      </c>
      <c r="G12" s="3">
        <v>5016.05</v>
      </c>
      <c r="H12" s="7">
        <v>6554.39</v>
      </c>
      <c r="I12" s="3">
        <v>4432.82</v>
      </c>
      <c r="J12" s="7">
        <v>1658.83</v>
      </c>
      <c r="K12" s="3">
        <v>80987.91</v>
      </c>
      <c r="L12" s="7">
        <v>16099.36</v>
      </c>
      <c r="M12" s="146">
        <v>56599.88</v>
      </c>
      <c r="N12" s="149">
        <f t="shared" si="0"/>
        <v>189952.22000000003</v>
      </c>
      <c r="O12" s="28"/>
      <c r="P12" s="28"/>
      <c r="Q12" s="28"/>
      <c r="R12" s="28"/>
    </row>
    <row r="13" spans="1:18" ht="12.75">
      <c r="A13" s="134" t="s">
        <v>51</v>
      </c>
      <c r="B13" s="2">
        <v>0</v>
      </c>
      <c r="C13" s="3">
        <v>0</v>
      </c>
      <c r="D13" s="7">
        <v>2281839.31</v>
      </c>
      <c r="E13" s="160">
        <v>3212000</v>
      </c>
      <c r="F13" s="7">
        <v>2271839.31</v>
      </c>
      <c r="G13" s="3">
        <v>1804613.98</v>
      </c>
      <c r="H13" s="7">
        <v>3192000</v>
      </c>
      <c r="I13" s="3">
        <v>1750000</v>
      </c>
      <c r="J13" s="7">
        <v>4269225.58</v>
      </c>
      <c r="K13" s="3">
        <v>0</v>
      </c>
      <c r="L13" s="7">
        <v>4723591.79</v>
      </c>
      <c r="M13" s="146">
        <v>0</v>
      </c>
      <c r="N13" s="149">
        <f t="shared" si="0"/>
        <v>23505109.97</v>
      </c>
      <c r="O13" s="7"/>
      <c r="P13" s="7"/>
      <c r="Q13" s="7"/>
      <c r="R13" s="7"/>
    </row>
    <row r="14" spans="1:18" ht="12.75">
      <c r="A14" s="134"/>
      <c r="B14" s="2"/>
      <c r="C14" s="3"/>
      <c r="D14" s="7"/>
      <c r="E14" s="160"/>
      <c r="F14" s="7"/>
      <c r="G14" s="3"/>
      <c r="H14" s="7"/>
      <c r="I14" s="3"/>
      <c r="J14" s="7"/>
      <c r="K14" s="3"/>
      <c r="L14" s="7"/>
      <c r="M14" s="146"/>
      <c r="N14" s="149"/>
      <c r="O14" s="7"/>
      <c r="P14" s="7"/>
      <c r="Q14" s="7"/>
      <c r="R14" s="7"/>
    </row>
    <row r="15" spans="1:18" ht="12.75">
      <c r="A15" s="133" t="s">
        <v>4</v>
      </c>
      <c r="B15" s="26">
        <f>SUM(B16:B24)</f>
        <v>1463904.21</v>
      </c>
      <c r="C15" s="27">
        <f>SUM(C16:C24)</f>
        <v>1306364.1600000001</v>
      </c>
      <c r="D15" s="28">
        <v>1641832.39</v>
      </c>
      <c r="E15" s="27">
        <f aca="true" t="shared" si="1" ref="E15:J15">SUM(E16:E24)</f>
        <v>1687176.1</v>
      </c>
      <c r="F15" s="28">
        <f t="shared" si="1"/>
        <v>1595770.4699999997</v>
      </c>
      <c r="G15" s="27">
        <f t="shared" si="1"/>
        <v>2011364.47</v>
      </c>
      <c r="H15" s="28">
        <f t="shared" si="1"/>
        <v>3203764.5700000003</v>
      </c>
      <c r="I15" s="27">
        <f t="shared" si="1"/>
        <v>2599011.64</v>
      </c>
      <c r="J15" s="28">
        <f t="shared" si="1"/>
        <v>3680033.0900000003</v>
      </c>
      <c r="K15" s="27">
        <f>SUM(K16:K24)</f>
        <v>1655284.8800000001</v>
      </c>
      <c r="L15" s="28">
        <v>3213891.44</v>
      </c>
      <c r="M15" s="145">
        <v>793225.31</v>
      </c>
      <c r="N15" s="148">
        <f aca="true" t="shared" si="2" ref="N15:N24">SUM(B15:M15)</f>
        <v>24851622.73</v>
      </c>
      <c r="O15" s="7"/>
      <c r="P15" s="7"/>
      <c r="Q15" s="7"/>
      <c r="R15" s="7"/>
    </row>
    <row r="16" spans="1:18" ht="12.75">
      <c r="A16" s="134" t="s">
        <v>47</v>
      </c>
      <c r="B16" s="2">
        <v>896426.08</v>
      </c>
      <c r="C16" s="3">
        <v>875903.1</v>
      </c>
      <c r="D16" s="7">
        <v>1114034.16</v>
      </c>
      <c r="E16" s="160">
        <v>1144970.11</v>
      </c>
      <c r="F16" s="7">
        <v>1152204.54</v>
      </c>
      <c r="G16" s="3">
        <v>1226224.72</v>
      </c>
      <c r="H16" s="7">
        <v>1221592.57</v>
      </c>
      <c r="I16" s="3">
        <v>1160167.12</v>
      </c>
      <c r="J16" s="7">
        <v>1130407.4</v>
      </c>
      <c r="K16" s="3">
        <v>1135709.85</v>
      </c>
      <c r="L16" s="7">
        <v>1119339.77</v>
      </c>
      <c r="M16" s="146">
        <v>1372320.22</v>
      </c>
      <c r="N16" s="149">
        <f t="shared" si="2"/>
        <v>13549299.64</v>
      </c>
      <c r="O16" s="28"/>
      <c r="P16" s="28"/>
      <c r="Q16" s="28"/>
      <c r="R16" s="28"/>
    </row>
    <row r="17" spans="1:18" ht="12.75">
      <c r="A17" s="134" t="s">
        <v>48</v>
      </c>
      <c r="B17" s="2">
        <v>280732.23</v>
      </c>
      <c r="C17" s="3">
        <v>249366.97</v>
      </c>
      <c r="D17" s="7">
        <v>304744.96</v>
      </c>
      <c r="E17" s="160">
        <v>312647.75</v>
      </c>
      <c r="F17" s="7">
        <v>294358.52</v>
      </c>
      <c r="G17" s="3">
        <v>345883.76</v>
      </c>
      <c r="H17" s="7">
        <v>338625.69</v>
      </c>
      <c r="I17" s="3">
        <v>329832.54</v>
      </c>
      <c r="J17" s="7">
        <v>307392.34</v>
      </c>
      <c r="K17" s="3">
        <v>263801.47</v>
      </c>
      <c r="L17" s="7">
        <v>354689.17</v>
      </c>
      <c r="M17" s="146">
        <v>650175.82</v>
      </c>
      <c r="N17" s="149">
        <f t="shared" si="2"/>
        <v>4032251.2199999993</v>
      </c>
      <c r="O17" s="7"/>
      <c r="P17" s="7"/>
      <c r="Q17" s="7"/>
      <c r="R17" s="69"/>
    </row>
    <row r="18" spans="1:18" ht="12.75">
      <c r="A18" s="223" t="s">
        <v>72</v>
      </c>
      <c r="B18" s="2">
        <v>0</v>
      </c>
      <c r="C18" s="3">
        <v>0</v>
      </c>
      <c r="D18" s="7">
        <v>0</v>
      </c>
      <c r="E18" s="160">
        <v>0</v>
      </c>
      <c r="F18" s="7">
        <v>0</v>
      </c>
      <c r="G18" s="3">
        <v>0</v>
      </c>
      <c r="H18" s="7">
        <v>0</v>
      </c>
      <c r="I18" s="3">
        <v>913127.29</v>
      </c>
      <c r="J18" s="7">
        <v>0</v>
      </c>
      <c r="K18" s="3">
        <v>0</v>
      </c>
      <c r="L18" s="7">
        <v>0</v>
      </c>
      <c r="M18" s="146">
        <v>0</v>
      </c>
      <c r="N18" s="149">
        <f t="shared" si="2"/>
        <v>913127.29</v>
      </c>
      <c r="O18" s="7"/>
      <c r="P18" s="7"/>
      <c r="Q18" s="7"/>
      <c r="R18" s="69"/>
    </row>
    <row r="19" spans="1:18" ht="12.75">
      <c r="A19" s="134" t="s">
        <v>6</v>
      </c>
      <c r="B19" s="2">
        <v>206206.19</v>
      </c>
      <c r="C19" s="3">
        <v>31994.55</v>
      </c>
      <c r="D19" s="7">
        <v>216240.01</v>
      </c>
      <c r="E19" s="218">
        <v>114480.29</v>
      </c>
      <c r="F19" s="7">
        <v>57379.63</v>
      </c>
      <c r="G19" s="3">
        <v>181131.48</v>
      </c>
      <c r="H19" s="7">
        <v>8212.77</v>
      </c>
      <c r="I19" s="3">
        <v>94607.46</v>
      </c>
      <c r="J19" s="7">
        <v>101194.63</v>
      </c>
      <c r="K19" s="3">
        <v>180656.44</v>
      </c>
      <c r="L19" s="7">
        <v>96326</v>
      </c>
      <c r="M19" s="146">
        <v>-1382187.46</v>
      </c>
      <c r="N19" s="149">
        <f t="shared" si="2"/>
        <v>-93758.01000000001</v>
      </c>
      <c r="O19" s="7"/>
      <c r="P19" s="7"/>
      <c r="Q19" s="7"/>
      <c r="R19" s="7"/>
    </row>
    <row r="20" spans="1:18" ht="12.75">
      <c r="A20" s="134" t="s">
        <v>7</v>
      </c>
      <c r="B20" s="2">
        <v>3.56</v>
      </c>
      <c r="C20" s="3">
        <v>0</v>
      </c>
      <c r="D20" s="7">
        <v>0</v>
      </c>
      <c r="E20" s="162">
        <v>0</v>
      </c>
      <c r="F20" s="7">
        <v>0</v>
      </c>
      <c r="G20" s="3">
        <v>131.62</v>
      </c>
      <c r="H20" s="7">
        <v>163.34</v>
      </c>
      <c r="I20" s="3">
        <v>522.34</v>
      </c>
      <c r="J20" s="7">
        <v>0</v>
      </c>
      <c r="K20" s="3">
        <v>0</v>
      </c>
      <c r="L20" s="7">
        <v>0.01</v>
      </c>
      <c r="M20" s="146">
        <v>11.57</v>
      </c>
      <c r="N20" s="149">
        <f t="shared" si="2"/>
        <v>832.44</v>
      </c>
      <c r="O20" s="7"/>
      <c r="P20" s="7"/>
      <c r="Q20" s="7"/>
      <c r="R20" s="7"/>
    </row>
    <row r="21" spans="1:18" ht="12.75">
      <c r="A21" s="134" t="s">
        <v>8</v>
      </c>
      <c r="B21" s="2">
        <v>409.56</v>
      </c>
      <c r="C21" s="3">
        <v>102.54</v>
      </c>
      <c r="D21" s="7">
        <v>11.28</v>
      </c>
      <c r="E21" s="160">
        <v>1072.68</v>
      </c>
      <c r="F21" s="7">
        <v>2592.73</v>
      </c>
      <c r="G21" s="3">
        <v>1112.31</v>
      </c>
      <c r="H21" s="7">
        <v>1769.85</v>
      </c>
      <c r="I21" s="3">
        <v>239.04</v>
      </c>
      <c r="J21" s="7">
        <v>312.11</v>
      </c>
      <c r="K21" s="3">
        <v>328.06</v>
      </c>
      <c r="L21" s="7">
        <v>964.39</v>
      </c>
      <c r="M21" s="146">
        <v>8710.39</v>
      </c>
      <c r="N21" s="149">
        <f t="shared" si="2"/>
        <v>17624.940000000002</v>
      </c>
      <c r="O21" s="7"/>
      <c r="P21" s="7"/>
      <c r="Q21" s="7"/>
      <c r="R21" s="7"/>
    </row>
    <row r="22" spans="1:18" ht="12.75">
      <c r="A22" s="134" t="s">
        <v>42</v>
      </c>
      <c r="B22" s="2">
        <v>41668.94</v>
      </c>
      <c r="C22" s="3">
        <v>41902.64</v>
      </c>
      <c r="D22" s="7">
        <v>0</v>
      </c>
      <c r="E22" s="160">
        <v>83827.78</v>
      </c>
      <c r="F22" s="7">
        <v>41913.89</v>
      </c>
      <c r="G22" s="3">
        <v>42031.44</v>
      </c>
      <c r="H22" s="7">
        <v>42031.44</v>
      </c>
      <c r="I22" s="3">
        <v>42054.39</v>
      </c>
      <c r="J22" s="7">
        <v>42188.92</v>
      </c>
      <c r="K22" s="3">
        <v>42188.72</v>
      </c>
      <c r="L22" s="7">
        <v>42188.72</v>
      </c>
      <c r="M22" s="146">
        <v>42210.43</v>
      </c>
      <c r="N22" s="149">
        <f t="shared" si="2"/>
        <v>504207.31</v>
      </c>
      <c r="O22" s="7"/>
      <c r="P22" s="7"/>
      <c r="Q22" s="7"/>
      <c r="R22" s="7"/>
    </row>
    <row r="23" spans="1:18" ht="12.75">
      <c r="A23" s="134" t="s">
        <v>32</v>
      </c>
      <c r="B23" s="2">
        <v>38457.65</v>
      </c>
      <c r="C23" s="3">
        <v>107094.36</v>
      </c>
      <c r="D23" s="7">
        <v>6801.98</v>
      </c>
      <c r="E23" s="160">
        <v>30177.49</v>
      </c>
      <c r="F23" s="7">
        <v>47321.16</v>
      </c>
      <c r="G23" s="3">
        <v>30549.14</v>
      </c>
      <c r="H23" s="7">
        <v>29726.61</v>
      </c>
      <c r="I23" s="3">
        <v>58461.46</v>
      </c>
      <c r="J23" s="7">
        <v>39379.61</v>
      </c>
      <c r="K23" s="3">
        <v>32600.34</v>
      </c>
      <c r="L23" s="7">
        <v>40383.37</v>
      </c>
      <c r="M23" s="146">
        <v>101984.34</v>
      </c>
      <c r="N23" s="149">
        <f t="shared" si="2"/>
        <v>562937.51</v>
      </c>
      <c r="O23" s="7"/>
      <c r="P23" s="7"/>
      <c r="Q23" s="7"/>
      <c r="R23" s="7"/>
    </row>
    <row r="24" spans="1:18" ht="12.75">
      <c r="A24" s="134" t="s">
        <v>67</v>
      </c>
      <c r="B24" s="2">
        <v>0</v>
      </c>
      <c r="C24" s="3">
        <v>0</v>
      </c>
      <c r="D24" s="7">
        <v>0</v>
      </c>
      <c r="E24" s="160">
        <v>0</v>
      </c>
      <c r="F24" s="7">
        <v>0</v>
      </c>
      <c r="G24" s="3">
        <v>184300</v>
      </c>
      <c r="H24" s="7">
        <v>1561642.3</v>
      </c>
      <c r="I24" s="3">
        <v>0</v>
      </c>
      <c r="J24" s="7">
        <v>2059158.08</v>
      </c>
      <c r="K24" s="3">
        <v>0</v>
      </c>
      <c r="L24" s="7">
        <v>1560000.01</v>
      </c>
      <c r="M24" s="146">
        <v>0</v>
      </c>
      <c r="N24" s="149">
        <f t="shared" si="2"/>
        <v>5365100.39</v>
      </c>
      <c r="O24" s="7"/>
      <c r="P24" s="7"/>
      <c r="Q24" s="7"/>
      <c r="R24" s="7"/>
    </row>
    <row r="25" spans="1:18" ht="12.75">
      <c r="A25" s="133" t="s">
        <v>11</v>
      </c>
      <c r="B25" s="49">
        <f>SUM(B6+B11-B15)</f>
        <v>-1449078.03</v>
      </c>
      <c r="C25" s="174">
        <v>-1292274.07</v>
      </c>
      <c r="D25" s="167">
        <v>654730.75</v>
      </c>
      <c r="E25" s="250">
        <f>SUM(E6+E11-E15)</f>
        <v>1536865.0100000002</v>
      </c>
      <c r="F25" s="167">
        <f>SUM(F6+F11-F15)</f>
        <v>685703.1400000006</v>
      </c>
      <c r="G25" s="174">
        <f>SUM(G6+G11-G15)</f>
        <v>-194714.21999999997</v>
      </c>
      <c r="H25" s="167">
        <f>SUM(H6+H11-H15)</f>
        <v>1442.6099999998696</v>
      </c>
      <c r="I25" s="205">
        <f>SUM(I6+I11-I15)</f>
        <v>-839695.3700000001</v>
      </c>
      <c r="J25" s="167">
        <v>717705.61</v>
      </c>
      <c r="K25" s="174">
        <f>SUM(K6+K11-K15)</f>
        <v>-1446849.2000000002</v>
      </c>
      <c r="L25" s="167">
        <v>1530997.82</v>
      </c>
      <c r="M25" s="249">
        <v>-730883.28</v>
      </c>
      <c r="N25" s="224">
        <f>SUM(B25:M25)</f>
        <v>-826049.2299999995</v>
      </c>
      <c r="O25" s="7"/>
      <c r="P25" s="7"/>
      <c r="Q25" s="7"/>
      <c r="R25" s="7"/>
    </row>
    <row r="26" spans="1:18" ht="13.5" thickBot="1">
      <c r="A26" s="134"/>
      <c r="B26" s="2"/>
      <c r="C26" s="3"/>
      <c r="D26" s="7"/>
      <c r="E26" s="160"/>
      <c r="F26" s="7"/>
      <c r="G26" s="3"/>
      <c r="H26" s="7"/>
      <c r="I26" s="3"/>
      <c r="J26" s="7"/>
      <c r="K26" s="3"/>
      <c r="L26" s="171"/>
      <c r="M26" s="146"/>
      <c r="N26" s="149"/>
      <c r="O26" s="7"/>
      <c r="P26" s="7"/>
      <c r="Q26" s="7"/>
      <c r="R26" s="7"/>
    </row>
    <row r="27" spans="1:18" ht="13.5" thickBot="1">
      <c r="A27" s="135" t="s">
        <v>24</v>
      </c>
      <c r="B27" s="157">
        <f>SUM(B6+B11-B15)</f>
        <v>-1449078.03</v>
      </c>
      <c r="C27" s="175">
        <v>-1292274.07</v>
      </c>
      <c r="D27" s="219">
        <v>654730.75</v>
      </c>
      <c r="E27" s="233">
        <f>SUM(E25)</f>
        <v>1536865.0100000002</v>
      </c>
      <c r="F27" s="168">
        <f>SUM(F25)</f>
        <v>685703.1400000006</v>
      </c>
      <c r="G27" s="172">
        <f>SUM(G25)</f>
        <v>-194714.21999999997</v>
      </c>
      <c r="H27" s="168">
        <f>SUM(H25)</f>
        <v>1442.6099999998696</v>
      </c>
      <c r="I27" s="252">
        <f>SUM(I25)</f>
        <v>-839695.3700000001</v>
      </c>
      <c r="J27" s="168">
        <v>717705.61</v>
      </c>
      <c r="K27" s="172">
        <v>-1446849.2</v>
      </c>
      <c r="L27" s="168">
        <v>1530997.82</v>
      </c>
      <c r="M27" s="172">
        <v>-730883.28</v>
      </c>
      <c r="N27" s="225">
        <f>SUM(B27:M27)</f>
        <v>-826049.2299999995</v>
      </c>
      <c r="O27" s="7"/>
      <c r="P27" s="65"/>
      <c r="Q27" s="65"/>
      <c r="R27" s="65"/>
    </row>
    <row r="28" spans="1:18" ht="13.5" thickBot="1">
      <c r="A28" s="156"/>
      <c r="B28" s="142"/>
      <c r="E28" s="166"/>
      <c r="N28" s="142"/>
      <c r="O28" s="7"/>
      <c r="P28" s="7"/>
      <c r="Q28" s="7"/>
      <c r="R28" s="7"/>
    </row>
    <row r="29" spans="1:18" ht="13.5" thickBot="1">
      <c r="A29" s="136" t="s">
        <v>22</v>
      </c>
      <c r="B29" s="179">
        <v>0</v>
      </c>
      <c r="C29" s="179">
        <v>1370000</v>
      </c>
      <c r="D29" s="179">
        <v>0</v>
      </c>
      <c r="E29" s="180">
        <v>0</v>
      </c>
      <c r="F29" s="181">
        <v>0</v>
      </c>
      <c r="G29" s="182">
        <v>0</v>
      </c>
      <c r="H29" s="181">
        <v>0</v>
      </c>
      <c r="I29" s="179">
        <v>0</v>
      </c>
      <c r="J29" s="179">
        <v>0</v>
      </c>
      <c r="K29" s="179">
        <v>0</v>
      </c>
      <c r="L29" s="179">
        <v>0</v>
      </c>
      <c r="M29" s="183"/>
      <c r="N29" s="184">
        <f>SUM(B29:M29)</f>
        <v>1370000</v>
      </c>
      <c r="O29" s="140"/>
      <c r="P29" s="141"/>
      <c r="Q29" s="141"/>
      <c r="R29" s="141"/>
    </row>
    <row r="30" spans="1:18" ht="13.5" thickBot="1">
      <c r="A30" s="126"/>
      <c r="B30" s="126"/>
      <c r="C30" s="127"/>
      <c r="D30" s="15"/>
      <c r="E30" s="15"/>
      <c r="F30" s="155"/>
      <c r="G30" s="15"/>
      <c r="O30" s="142"/>
      <c r="P30" s="142"/>
      <c r="Q30" s="142"/>
      <c r="R30" s="142"/>
    </row>
    <row r="31" spans="1:18" s="142" customFormat="1" ht="13.5" thickBot="1">
      <c r="A31" s="125" t="s">
        <v>53</v>
      </c>
      <c r="B31" s="230">
        <v>129</v>
      </c>
      <c r="C31" s="230">
        <v>128</v>
      </c>
      <c r="D31" s="231">
        <v>200</v>
      </c>
      <c r="E31" s="227">
        <v>200</v>
      </c>
      <c r="F31" s="227">
        <v>202</v>
      </c>
      <c r="G31" s="227">
        <v>201</v>
      </c>
      <c r="H31" s="227">
        <v>200</v>
      </c>
      <c r="I31" s="227">
        <v>209</v>
      </c>
      <c r="J31" s="229">
        <v>214</v>
      </c>
      <c r="K31" s="228">
        <v>216</v>
      </c>
      <c r="L31" s="227">
        <v>229</v>
      </c>
      <c r="M31" s="234">
        <v>234</v>
      </c>
      <c r="O31" s="143"/>
      <c r="P31" s="143"/>
      <c r="Q31" s="143"/>
      <c r="R31" s="144"/>
    </row>
    <row r="32" spans="1:18" ht="13.5" thickBot="1">
      <c r="A32" s="129"/>
      <c r="B32" s="127" t="s">
        <v>65</v>
      </c>
      <c r="C32" s="127"/>
      <c r="O32" s="142"/>
      <c r="P32" s="142"/>
      <c r="Q32" s="142"/>
      <c r="R32" s="142"/>
    </row>
    <row r="33" spans="1:12" ht="13.5" thickBot="1">
      <c r="A33" s="125" t="s">
        <v>58</v>
      </c>
      <c r="B33" s="125" t="s">
        <v>55</v>
      </c>
      <c r="C33" s="247" t="s">
        <v>56</v>
      </c>
      <c r="D33" s="235" t="s">
        <v>57</v>
      </c>
      <c r="J33" s="77" t="s">
        <v>73</v>
      </c>
      <c r="K33" s="77"/>
      <c r="L33" s="77"/>
    </row>
    <row r="34" spans="1:12" ht="12.75">
      <c r="A34" s="94" t="s">
        <v>59</v>
      </c>
      <c r="B34" s="237">
        <v>135.08</v>
      </c>
      <c r="C34" s="238">
        <v>3241359.09</v>
      </c>
      <c r="D34" s="239">
        <f>SUM(B34:C34)</f>
        <v>3241494.17</v>
      </c>
      <c r="L34" s="244"/>
    </row>
    <row r="35" spans="1:13" ht="12.75">
      <c r="A35" s="94" t="s">
        <v>60</v>
      </c>
      <c r="B35" s="237">
        <v>1</v>
      </c>
      <c r="C35" s="240">
        <v>3043272.22</v>
      </c>
      <c r="D35" s="241">
        <f>SUM(B35:C35)</f>
        <v>3043273.22</v>
      </c>
      <c r="J35" s="77"/>
      <c r="K35" s="77"/>
      <c r="L35" s="77"/>
      <c r="M35" s="77"/>
    </row>
    <row r="36" spans="1:12" ht="13.5" thickBot="1">
      <c r="A36" s="236" t="s">
        <v>61</v>
      </c>
      <c r="B36" s="242">
        <v>0</v>
      </c>
      <c r="C36" s="192">
        <v>4523479.09</v>
      </c>
      <c r="D36" s="243">
        <f>SUM(B36:C36)</f>
        <v>4523479.09</v>
      </c>
      <c r="J36" s="15" t="s">
        <v>68</v>
      </c>
      <c r="K36" s="1"/>
      <c r="L36" s="1"/>
    </row>
    <row r="37" spans="1:12" ht="13.5" thickBot="1">
      <c r="A37" s="251" t="s">
        <v>62</v>
      </c>
      <c r="B37" s="246">
        <f>SUM(B34:B36)</f>
        <v>136.08</v>
      </c>
      <c r="C37" s="248">
        <f>SUM(C34:C36)</f>
        <v>10808110.4</v>
      </c>
      <c r="D37" s="245">
        <f>SUM(D34:D36)</f>
        <v>10808246.48</v>
      </c>
      <c r="E37" s="77"/>
      <c r="J37" s="77" t="s">
        <v>69</v>
      </c>
      <c r="K37" s="77"/>
      <c r="L37" s="77"/>
    </row>
    <row r="38" spans="1:4" ht="12.75">
      <c r="A38" s="142"/>
      <c r="B38" s="142"/>
      <c r="C38" s="142"/>
      <c r="D38" s="142"/>
    </row>
    <row r="39" spans="1:4" ht="12.75">
      <c r="A39" s="142"/>
      <c r="B39" s="142"/>
      <c r="C39" s="142"/>
      <c r="D39" s="142"/>
    </row>
    <row r="40" spans="1:4" ht="12.75">
      <c r="A40" s="142"/>
      <c r="B40" s="142"/>
      <c r="C40" s="142"/>
      <c r="D40" s="142"/>
    </row>
  </sheetData>
  <sheetProtection/>
  <mergeCells count="2"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E12">
      <selection activeCell="P32" sqref="P32"/>
    </sheetView>
  </sheetViews>
  <sheetFormatPr defaultColWidth="9.140625" defaultRowHeight="12.75"/>
  <cols>
    <col min="1" max="1" width="20.7109375" style="0" customWidth="1"/>
    <col min="2" max="5" width="10.8515625" style="0" customWidth="1"/>
    <col min="6" max="6" width="10.28125" style="0" customWidth="1"/>
    <col min="7" max="7" width="10.57421875" style="0" customWidth="1"/>
    <col min="8" max="8" width="9.7109375" style="0" customWidth="1"/>
    <col min="9" max="9" width="10.140625" style="0" customWidth="1"/>
    <col min="10" max="10" width="10.00390625" style="0" customWidth="1"/>
    <col min="11" max="11" width="9.8515625" style="0" customWidth="1"/>
    <col min="12" max="12" width="9.7109375" style="0" customWidth="1"/>
    <col min="13" max="13" width="9.8515625" style="0" customWidth="1"/>
    <col min="14" max="14" width="10.8515625" style="0" customWidth="1"/>
    <col min="15" max="15" width="9.28125" style="0" customWidth="1"/>
    <col min="16" max="17" width="8.7109375" style="0" customWidth="1"/>
    <col min="18" max="18" width="10.7109375" style="0" customWidth="1"/>
  </cols>
  <sheetData>
    <row r="1" spans="1:18" ht="12.75">
      <c r="A1" s="289" t="s">
        <v>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54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>
        <v>43496</v>
      </c>
      <c r="C5" s="18">
        <v>43524</v>
      </c>
      <c r="D5" s="19">
        <v>43555</v>
      </c>
      <c r="E5" s="19">
        <v>43585</v>
      </c>
      <c r="F5" s="19">
        <v>43616</v>
      </c>
      <c r="G5" s="19">
        <v>43646</v>
      </c>
      <c r="H5" s="19">
        <v>43677</v>
      </c>
      <c r="I5" s="19">
        <v>43708</v>
      </c>
      <c r="J5" s="19">
        <v>43738</v>
      </c>
      <c r="K5" s="19">
        <v>43769</v>
      </c>
      <c r="L5" s="19">
        <v>43799</v>
      </c>
      <c r="M5" s="19">
        <v>43830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43">
        <f aca="true" t="shared" si="0" ref="B6:L6">SUM(B7:B9)</f>
        <v>13585.59</v>
      </c>
      <c r="C6" s="27">
        <f t="shared" si="0"/>
        <v>4625.97</v>
      </c>
      <c r="D6" s="28">
        <f t="shared" si="0"/>
        <v>4336.48</v>
      </c>
      <c r="E6" s="161">
        <f t="shared" si="0"/>
        <v>3210.23</v>
      </c>
      <c r="F6" s="28">
        <f t="shared" si="0"/>
        <v>3382.99</v>
      </c>
      <c r="G6" s="27">
        <f t="shared" si="0"/>
        <v>2932.96</v>
      </c>
      <c r="H6" s="28">
        <f t="shared" si="0"/>
        <v>3561.89</v>
      </c>
      <c r="I6" s="27">
        <f>SUM(I7:I10)</f>
        <v>5763762.430000001</v>
      </c>
      <c r="J6" s="28">
        <f t="shared" si="0"/>
        <v>13603.43</v>
      </c>
      <c r="K6" s="27">
        <f t="shared" si="0"/>
        <v>14466.28</v>
      </c>
      <c r="L6" s="28">
        <f t="shared" si="0"/>
        <v>285766.31999999995</v>
      </c>
      <c r="M6" s="145">
        <f>SUM(M7:M10)</f>
        <v>11434.6</v>
      </c>
      <c r="N6" s="148">
        <f aca="true" t="shared" si="1" ref="N6:N13">SUM(B6:M6)</f>
        <v>6124669.170000001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3">
        <v>0</v>
      </c>
      <c r="D7" s="7">
        <v>0</v>
      </c>
      <c r="E7" s="162">
        <v>0</v>
      </c>
      <c r="F7" s="7">
        <v>0</v>
      </c>
      <c r="G7" s="3">
        <v>0</v>
      </c>
      <c r="H7" s="7">
        <v>0</v>
      </c>
      <c r="I7" s="3">
        <v>0</v>
      </c>
      <c r="J7" s="7">
        <v>0</v>
      </c>
      <c r="K7" s="3">
        <v>0</v>
      </c>
      <c r="L7" s="7">
        <v>0</v>
      </c>
      <c r="M7" s="146">
        <v>0</v>
      </c>
      <c r="N7" s="149">
        <f t="shared" si="1"/>
        <v>0</v>
      </c>
      <c r="O7" s="7"/>
      <c r="P7" s="7"/>
      <c r="Q7" s="7"/>
      <c r="R7" s="7"/>
    </row>
    <row r="8" spans="1:18" ht="12.75">
      <c r="A8" s="131" t="s">
        <v>63</v>
      </c>
      <c r="B8" s="2">
        <v>13585.59</v>
      </c>
      <c r="C8" s="3">
        <v>4625.97</v>
      </c>
      <c r="D8" s="7">
        <v>4336.48</v>
      </c>
      <c r="E8" s="160">
        <v>3210.23</v>
      </c>
      <c r="F8" s="7">
        <v>3382.99</v>
      </c>
      <c r="G8" s="3">
        <v>2932.96</v>
      </c>
      <c r="H8" s="7">
        <v>3561.89</v>
      </c>
      <c r="I8" s="3">
        <v>6399.23</v>
      </c>
      <c r="J8" s="7">
        <v>13603.43</v>
      </c>
      <c r="K8" s="3">
        <v>14466.28</v>
      </c>
      <c r="L8" s="7">
        <v>11473.1</v>
      </c>
      <c r="M8" s="146">
        <v>11434.6</v>
      </c>
      <c r="N8" s="149">
        <f t="shared" si="1"/>
        <v>93012.75000000001</v>
      </c>
      <c r="O8" s="7"/>
      <c r="P8" s="7"/>
      <c r="Q8" s="7"/>
      <c r="R8" s="7"/>
    </row>
    <row r="9" spans="1:18" ht="12.75">
      <c r="A9" s="131" t="s">
        <v>64</v>
      </c>
      <c r="B9" s="2">
        <v>0</v>
      </c>
      <c r="C9" s="3">
        <v>0</v>
      </c>
      <c r="D9" s="7">
        <v>0</v>
      </c>
      <c r="E9" s="162">
        <v>0</v>
      </c>
      <c r="F9" s="7">
        <v>0</v>
      </c>
      <c r="G9" s="3">
        <v>0</v>
      </c>
      <c r="H9" s="7">
        <v>0</v>
      </c>
      <c r="I9" s="3">
        <v>0</v>
      </c>
      <c r="J9" s="7">
        <v>0</v>
      </c>
      <c r="K9" s="3">
        <v>0</v>
      </c>
      <c r="L9" s="7">
        <v>274293.22</v>
      </c>
      <c r="M9" s="146">
        <v>0</v>
      </c>
      <c r="N9" s="149">
        <f t="shared" si="1"/>
        <v>274293.22</v>
      </c>
      <c r="O9" s="7"/>
      <c r="P9" s="7"/>
      <c r="Q9" s="7"/>
      <c r="R9" s="7"/>
    </row>
    <row r="10" spans="1:18" ht="12.75">
      <c r="A10" s="132" t="s">
        <v>66</v>
      </c>
      <c r="B10" s="2">
        <v>0</v>
      </c>
      <c r="C10" s="3">
        <v>0</v>
      </c>
      <c r="D10" s="7">
        <v>0</v>
      </c>
      <c r="E10" s="160">
        <v>0</v>
      </c>
      <c r="F10" s="7">
        <v>0</v>
      </c>
      <c r="G10" s="3">
        <v>0</v>
      </c>
      <c r="H10" s="7">
        <v>0</v>
      </c>
      <c r="I10" s="3">
        <v>5757363.2</v>
      </c>
      <c r="J10" s="7">
        <v>0</v>
      </c>
      <c r="K10" s="3">
        <v>0</v>
      </c>
      <c r="L10" s="7">
        <v>0</v>
      </c>
      <c r="M10" s="146">
        <v>0</v>
      </c>
      <c r="N10" s="149">
        <f t="shared" si="1"/>
        <v>5757363.2</v>
      </c>
      <c r="O10" s="7"/>
      <c r="P10" s="7"/>
      <c r="Q10" s="7"/>
      <c r="R10" s="7"/>
    </row>
    <row r="11" spans="1:18" ht="12.75">
      <c r="A11" s="133" t="s">
        <v>31</v>
      </c>
      <c r="B11" s="26">
        <f aca="true" t="shared" si="2" ref="B11:M11">SUM(B12:B13)</f>
        <v>19925.18</v>
      </c>
      <c r="C11" s="27">
        <f t="shared" si="2"/>
        <v>1181897.9300000002</v>
      </c>
      <c r="D11" s="28">
        <f t="shared" si="2"/>
        <v>5413.61</v>
      </c>
      <c r="E11" s="161">
        <f>SUM(E12:E13)</f>
        <v>2356722.2</v>
      </c>
      <c r="F11" s="28">
        <f t="shared" si="2"/>
        <v>2497.94</v>
      </c>
      <c r="G11" s="27">
        <f t="shared" si="2"/>
        <v>1317173.58</v>
      </c>
      <c r="H11" s="28">
        <f t="shared" si="2"/>
        <v>3003670.94</v>
      </c>
      <c r="I11" s="27">
        <f t="shared" si="2"/>
        <v>624283.37</v>
      </c>
      <c r="J11" s="28">
        <f t="shared" si="2"/>
        <v>1174303.7</v>
      </c>
      <c r="K11" s="27">
        <f t="shared" si="2"/>
        <v>1173665.02</v>
      </c>
      <c r="L11" s="28">
        <f t="shared" si="2"/>
        <v>2058581.22</v>
      </c>
      <c r="M11" s="145">
        <f t="shared" si="2"/>
        <v>2342538.35</v>
      </c>
      <c r="N11" s="148">
        <f t="shared" si="1"/>
        <v>15260673.04</v>
      </c>
      <c r="O11" s="7"/>
      <c r="P11" s="7"/>
      <c r="Q11" s="7"/>
      <c r="R11" s="7"/>
    </row>
    <row r="12" spans="1:18" ht="12.75">
      <c r="A12" s="134" t="s">
        <v>10</v>
      </c>
      <c r="B12" s="2">
        <v>19925.18</v>
      </c>
      <c r="C12" s="3">
        <v>7279.35</v>
      </c>
      <c r="D12" s="7">
        <v>5413.61</v>
      </c>
      <c r="E12" s="160">
        <v>7485.04</v>
      </c>
      <c r="F12" s="7">
        <v>2497.94</v>
      </c>
      <c r="G12" s="3">
        <v>3281.26</v>
      </c>
      <c r="H12" s="7">
        <v>3670.94</v>
      </c>
      <c r="I12" s="3">
        <v>2048.43</v>
      </c>
      <c r="J12" s="7">
        <v>4303.7</v>
      </c>
      <c r="K12" s="3">
        <v>3665.02</v>
      </c>
      <c r="L12" s="7">
        <v>27981.28</v>
      </c>
      <c r="M12" s="146">
        <v>2538.35</v>
      </c>
      <c r="N12" s="149">
        <f t="shared" si="1"/>
        <v>90090.1</v>
      </c>
      <c r="O12" s="28"/>
      <c r="P12" s="28"/>
      <c r="Q12" s="28"/>
      <c r="R12" s="28"/>
    </row>
    <row r="13" spans="1:18" ht="12.75">
      <c r="A13" s="134" t="s">
        <v>51</v>
      </c>
      <c r="B13" s="2">
        <v>0</v>
      </c>
      <c r="C13" s="3">
        <v>1174618.58</v>
      </c>
      <c r="D13" s="7">
        <v>0</v>
      </c>
      <c r="E13" s="160">
        <v>2349237.16</v>
      </c>
      <c r="F13" s="7">
        <v>0</v>
      </c>
      <c r="G13" s="3">
        <v>1313892.32</v>
      </c>
      <c r="H13" s="7">
        <v>3000000</v>
      </c>
      <c r="I13" s="3">
        <v>622234.94</v>
      </c>
      <c r="J13" s="7">
        <v>1170000</v>
      </c>
      <c r="K13" s="3">
        <v>1170000</v>
      </c>
      <c r="L13" s="7">
        <v>2030599.94</v>
      </c>
      <c r="M13" s="146">
        <v>2340000</v>
      </c>
      <c r="N13" s="149">
        <f t="shared" si="1"/>
        <v>15170582.94</v>
      </c>
      <c r="O13" s="7"/>
      <c r="P13" s="7"/>
      <c r="Q13" s="7"/>
      <c r="R13" s="7"/>
    </row>
    <row r="14" spans="1:18" ht="12.75">
      <c r="A14" s="134"/>
      <c r="B14" s="2"/>
      <c r="C14" s="3"/>
      <c r="D14" s="7"/>
      <c r="E14" s="160"/>
      <c r="F14" s="7"/>
      <c r="G14" s="3"/>
      <c r="H14" s="7"/>
      <c r="I14" s="3"/>
      <c r="J14" s="7"/>
      <c r="K14" s="3"/>
      <c r="L14" s="7"/>
      <c r="M14" s="146"/>
      <c r="N14" s="149"/>
      <c r="O14" s="7"/>
      <c r="P14" s="7"/>
      <c r="Q14" s="7"/>
      <c r="R14" s="7"/>
    </row>
    <row r="15" spans="1:18" ht="12.75">
      <c r="A15" s="133" t="s">
        <v>4</v>
      </c>
      <c r="B15" s="26">
        <f aca="true" t="shared" si="3" ref="B15:M15">SUM(B16:B23)</f>
        <v>1337561.9700000002</v>
      </c>
      <c r="C15" s="27">
        <f t="shared" si="3"/>
        <v>1164588.5700000003</v>
      </c>
      <c r="D15" s="28">
        <f t="shared" si="3"/>
        <v>1207274.2400000002</v>
      </c>
      <c r="E15" s="27">
        <f t="shared" si="3"/>
        <v>1412234.37</v>
      </c>
      <c r="F15" s="28">
        <f t="shared" si="3"/>
        <v>1272806.56</v>
      </c>
      <c r="G15" s="27">
        <f t="shared" si="3"/>
        <v>1324758.36</v>
      </c>
      <c r="H15" s="28">
        <f t="shared" si="3"/>
        <v>1353140.6700000002</v>
      </c>
      <c r="I15" s="27">
        <f>SUM(I16:I24)</f>
        <v>7079232.42</v>
      </c>
      <c r="J15" s="28">
        <f t="shared" si="3"/>
        <v>1425754.91</v>
      </c>
      <c r="K15" s="27">
        <f t="shared" si="3"/>
        <v>1442604.7599999998</v>
      </c>
      <c r="L15" s="28">
        <f t="shared" si="3"/>
        <v>1490066.84</v>
      </c>
      <c r="M15" s="145">
        <f t="shared" si="3"/>
        <v>1698698.57</v>
      </c>
      <c r="N15" s="148">
        <f aca="true" t="shared" si="4" ref="N15:N24">SUM(B15:M15)</f>
        <v>22208722.24</v>
      </c>
      <c r="O15" s="7"/>
      <c r="P15" s="7"/>
      <c r="Q15" s="7"/>
      <c r="R15" s="7"/>
    </row>
    <row r="16" spans="1:18" ht="12.75">
      <c r="A16" s="134" t="s">
        <v>47</v>
      </c>
      <c r="B16" s="2">
        <v>787050.6</v>
      </c>
      <c r="C16" s="3">
        <v>781678.44</v>
      </c>
      <c r="D16" s="7">
        <v>761955.75</v>
      </c>
      <c r="E16" s="160">
        <v>813640.18</v>
      </c>
      <c r="F16" s="7">
        <v>832230.97</v>
      </c>
      <c r="G16" s="3">
        <v>887286.28</v>
      </c>
      <c r="H16" s="7">
        <v>874099.43</v>
      </c>
      <c r="I16" s="3">
        <v>839505.67</v>
      </c>
      <c r="J16" s="7">
        <v>921202.25</v>
      </c>
      <c r="K16" s="3">
        <v>903535.15</v>
      </c>
      <c r="L16" s="7">
        <v>930806.06</v>
      </c>
      <c r="M16" s="146">
        <v>1032618.66</v>
      </c>
      <c r="N16" s="149">
        <f t="shared" si="4"/>
        <v>10365609.440000001</v>
      </c>
      <c r="O16" s="28"/>
      <c r="P16" s="28"/>
      <c r="Q16" s="28"/>
      <c r="R16" s="28"/>
    </row>
    <row r="17" spans="1:18" ht="12.75">
      <c r="A17" s="134" t="s">
        <v>48</v>
      </c>
      <c r="B17" s="2">
        <v>248985.45</v>
      </c>
      <c r="C17" s="3">
        <v>241629.15</v>
      </c>
      <c r="D17" s="7">
        <v>214007.16</v>
      </c>
      <c r="E17" s="160">
        <v>231976.79</v>
      </c>
      <c r="F17" s="7">
        <v>231134.69</v>
      </c>
      <c r="G17" s="3">
        <v>254874.39</v>
      </c>
      <c r="H17" s="7">
        <v>319388.89</v>
      </c>
      <c r="I17" s="3">
        <v>218039.2</v>
      </c>
      <c r="J17" s="7">
        <v>267078.45</v>
      </c>
      <c r="K17" s="3">
        <v>243554.57</v>
      </c>
      <c r="L17" s="7">
        <v>278882.38</v>
      </c>
      <c r="M17" s="146">
        <v>427767.12</v>
      </c>
      <c r="N17" s="149">
        <f t="shared" si="4"/>
        <v>3177318.2399999998</v>
      </c>
      <c r="O17" s="7"/>
      <c r="P17" s="7"/>
      <c r="Q17" s="7"/>
      <c r="R17" s="69"/>
    </row>
    <row r="18" spans="1:18" ht="12.75">
      <c r="A18" s="134" t="s">
        <v>37</v>
      </c>
      <c r="B18" s="2">
        <v>10513.4</v>
      </c>
      <c r="C18" s="3">
        <v>0</v>
      </c>
      <c r="D18" s="7">
        <v>64244.88</v>
      </c>
      <c r="E18" s="160">
        <v>192030.67</v>
      </c>
      <c r="F18" s="7">
        <v>23626.28</v>
      </c>
      <c r="G18" s="3">
        <v>0</v>
      </c>
      <c r="H18" s="7">
        <v>0</v>
      </c>
      <c r="I18" s="3">
        <v>98881.8</v>
      </c>
      <c r="J18" s="7">
        <v>75270.29</v>
      </c>
      <c r="K18" s="3">
        <v>59400.91</v>
      </c>
      <c r="L18" s="7">
        <v>0</v>
      </c>
      <c r="M18" s="146">
        <v>0</v>
      </c>
      <c r="N18" s="149">
        <f t="shared" si="4"/>
        <v>523968.23</v>
      </c>
      <c r="O18" s="7"/>
      <c r="P18" s="7"/>
      <c r="Q18" s="7"/>
      <c r="R18" s="69"/>
    </row>
    <row r="19" spans="1:18" ht="12.75">
      <c r="A19" s="134" t="s">
        <v>6</v>
      </c>
      <c r="B19" s="2">
        <v>141051.98</v>
      </c>
      <c r="C19" s="3">
        <v>98668.49</v>
      </c>
      <c r="D19" s="7">
        <v>106690.98</v>
      </c>
      <c r="E19" s="218">
        <v>109368.97</v>
      </c>
      <c r="F19" s="7">
        <v>123369.57</v>
      </c>
      <c r="G19" s="3">
        <v>103318.22</v>
      </c>
      <c r="H19" s="7">
        <v>119217.33</v>
      </c>
      <c r="I19" s="3">
        <v>126941.17</v>
      </c>
      <c r="J19" s="7">
        <v>137435.85</v>
      </c>
      <c r="K19" s="3">
        <v>147202.15</v>
      </c>
      <c r="L19" s="7">
        <v>133056.07</v>
      </c>
      <c r="M19" s="146">
        <v>146628.59</v>
      </c>
      <c r="N19" s="149">
        <f t="shared" si="4"/>
        <v>1492949.37</v>
      </c>
      <c r="O19" s="7"/>
      <c r="P19" s="7"/>
      <c r="Q19" s="7"/>
      <c r="R19" s="7"/>
    </row>
    <row r="20" spans="1:18" ht="12.75">
      <c r="A20" s="134" t="s">
        <v>7</v>
      </c>
      <c r="B20" s="2">
        <v>72642.67</v>
      </c>
      <c r="C20" s="3">
        <v>407.31</v>
      </c>
      <c r="D20" s="7">
        <v>0</v>
      </c>
      <c r="E20" s="162">
        <v>7.53</v>
      </c>
      <c r="F20" s="7">
        <v>15.4</v>
      </c>
      <c r="G20" s="3">
        <v>97.69</v>
      </c>
      <c r="H20" s="7">
        <v>0</v>
      </c>
      <c r="I20" s="3">
        <v>0</v>
      </c>
      <c r="J20" s="7">
        <v>0</v>
      </c>
      <c r="K20" s="3">
        <v>21.71</v>
      </c>
      <c r="L20" s="7">
        <v>0.01</v>
      </c>
      <c r="M20" s="146">
        <v>0.77</v>
      </c>
      <c r="N20" s="149">
        <f t="shared" si="4"/>
        <v>73193.09</v>
      </c>
      <c r="O20" s="7"/>
      <c r="P20" s="7"/>
      <c r="Q20" s="7"/>
      <c r="R20" s="7"/>
    </row>
    <row r="21" spans="1:18" ht="12.75">
      <c r="A21" s="134" t="s">
        <v>8</v>
      </c>
      <c r="B21" s="2">
        <v>36426.81</v>
      </c>
      <c r="C21" s="3">
        <v>798.52</v>
      </c>
      <c r="D21" s="7">
        <v>11839.61</v>
      </c>
      <c r="E21" s="160">
        <v>2489.24</v>
      </c>
      <c r="F21" s="7">
        <v>3489.36</v>
      </c>
      <c r="G21" s="3">
        <v>2289.08</v>
      </c>
      <c r="H21" s="7">
        <v>587.42</v>
      </c>
      <c r="I21" s="3">
        <v>550.29</v>
      </c>
      <c r="J21" s="7">
        <v>1157.92</v>
      </c>
      <c r="K21" s="3">
        <v>3559.29</v>
      </c>
      <c r="L21" s="7">
        <v>2514.59</v>
      </c>
      <c r="M21" s="146">
        <v>3671.94</v>
      </c>
      <c r="N21" s="149">
        <f t="shared" si="4"/>
        <v>69374.06999999999</v>
      </c>
      <c r="O21" s="7"/>
      <c r="P21" s="7"/>
      <c r="Q21" s="7"/>
      <c r="R21" s="7"/>
    </row>
    <row r="22" spans="1:18" ht="12.75">
      <c r="A22" s="134" t="s">
        <v>42</v>
      </c>
      <c r="B22" s="2">
        <v>17617.55</v>
      </c>
      <c r="C22" s="3">
        <v>17617.35</v>
      </c>
      <c r="D22" s="7">
        <v>17617.35</v>
      </c>
      <c r="E22" s="160">
        <v>17754.23</v>
      </c>
      <c r="F22" s="7">
        <v>19864.87</v>
      </c>
      <c r="G22" s="3">
        <v>19919.1</v>
      </c>
      <c r="H22" s="7">
        <v>19296.75</v>
      </c>
      <c r="I22" s="3">
        <v>19489.93</v>
      </c>
      <c r="J22" s="7">
        <v>18440.7</v>
      </c>
      <c r="K22" s="3">
        <v>18368.98</v>
      </c>
      <c r="L22" s="7">
        <v>18518.71</v>
      </c>
      <c r="M22" s="146">
        <v>41644.86</v>
      </c>
      <c r="N22" s="149">
        <f t="shared" si="4"/>
        <v>246150.38</v>
      </c>
      <c r="O22" s="7"/>
      <c r="P22" s="7"/>
      <c r="Q22" s="7"/>
      <c r="R22" s="7"/>
    </row>
    <row r="23" spans="1:18" ht="12.75">
      <c r="A23" s="134" t="s">
        <v>32</v>
      </c>
      <c r="B23" s="2">
        <v>23273.51</v>
      </c>
      <c r="C23" s="3">
        <v>23789.31</v>
      </c>
      <c r="D23" s="7">
        <v>30918.51</v>
      </c>
      <c r="E23" s="160">
        <v>44966.76</v>
      </c>
      <c r="F23" s="7">
        <v>39075.42</v>
      </c>
      <c r="G23" s="3">
        <v>56973.6</v>
      </c>
      <c r="H23" s="7">
        <v>20550.85</v>
      </c>
      <c r="I23" s="3">
        <v>17830.26</v>
      </c>
      <c r="J23" s="7">
        <v>5169.45</v>
      </c>
      <c r="K23" s="3">
        <v>66962</v>
      </c>
      <c r="L23" s="7">
        <v>126289.02</v>
      </c>
      <c r="M23" s="146">
        <v>46366.63</v>
      </c>
      <c r="N23" s="149">
        <f t="shared" si="4"/>
        <v>502165.32000000007</v>
      </c>
      <c r="O23" s="7"/>
      <c r="P23" s="7"/>
      <c r="Q23" s="7"/>
      <c r="R23" s="7"/>
    </row>
    <row r="24" spans="1:18" ht="12.75">
      <c r="A24" s="134" t="s">
        <v>67</v>
      </c>
      <c r="B24" s="2">
        <v>0</v>
      </c>
      <c r="C24" s="3">
        <v>0</v>
      </c>
      <c r="D24" s="7">
        <v>0</v>
      </c>
      <c r="E24" s="160">
        <v>0</v>
      </c>
      <c r="F24" s="7">
        <v>0</v>
      </c>
      <c r="G24" s="3">
        <v>0</v>
      </c>
      <c r="H24" s="7">
        <v>0</v>
      </c>
      <c r="I24" s="3">
        <v>5757994.1</v>
      </c>
      <c r="J24" s="7">
        <v>0</v>
      </c>
      <c r="K24" s="3">
        <v>0</v>
      </c>
      <c r="L24" s="7">
        <v>0</v>
      </c>
      <c r="M24" s="146">
        <v>0</v>
      </c>
      <c r="N24" s="149">
        <f t="shared" si="4"/>
        <v>5757994.1</v>
      </c>
      <c r="O24" s="7"/>
      <c r="P24" s="7"/>
      <c r="Q24" s="7"/>
      <c r="R24" s="7"/>
    </row>
    <row r="25" spans="1:18" ht="12.75">
      <c r="A25" s="133" t="s">
        <v>11</v>
      </c>
      <c r="B25" s="49">
        <f aca="true" t="shared" si="5" ref="B25:M25">SUM(B6+B11-B15)</f>
        <v>-1304051.2000000002</v>
      </c>
      <c r="C25" s="177">
        <f t="shared" si="5"/>
        <v>21935.32999999984</v>
      </c>
      <c r="D25" s="171">
        <f t="shared" si="5"/>
        <v>-1197524.1500000001</v>
      </c>
      <c r="E25" s="250">
        <f t="shared" si="5"/>
        <v>947698.06</v>
      </c>
      <c r="F25" s="171">
        <f t="shared" si="5"/>
        <v>-1266925.6300000001</v>
      </c>
      <c r="G25" s="174">
        <f t="shared" si="5"/>
        <v>-4651.820000000065</v>
      </c>
      <c r="H25" s="167">
        <f t="shared" si="5"/>
        <v>1654092.16</v>
      </c>
      <c r="I25" s="205">
        <f>SUM(I6+I11-I15)</f>
        <v>-691186.6199999992</v>
      </c>
      <c r="J25" s="171">
        <f t="shared" si="5"/>
        <v>-237847.78000000003</v>
      </c>
      <c r="K25" s="174">
        <f t="shared" si="5"/>
        <v>-254473.45999999973</v>
      </c>
      <c r="L25" s="167">
        <f t="shared" si="5"/>
        <v>854280.7</v>
      </c>
      <c r="M25" s="207">
        <f t="shared" si="5"/>
        <v>655274.3800000001</v>
      </c>
      <c r="N25" s="224">
        <f>SUM(B25:M25)</f>
        <v>-823380.0300000003</v>
      </c>
      <c r="O25" s="7"/>
      <c r="P25" s="7"/>
      <c r="Q25" s="7"/>
      <c r="R25" s="7"/>
    </row>
    <row r="26" spans="1:18" ht="13.5" thickBot="1">
      <c r="A26" s="134"/>
      <c r="B26" s="2"/>
      <c r="C26" s="3"/>
      <c r="D26" s="7"/>
      <c r="E26" s="160"/>
      <c r="F26" s="7"/>
      <c r="G26" s="3"/>
      <c r="H26" s="7"/>
      <c r="I26" s="3"/>
      <c r="J26" s="7"/>
      <c r="K26" s="3"/>
      <c r="L26" s="171"/>
      <c r="M26" s="146"/>
      <c r="N26" s="149"/>
      <c r="O26" s="7"/>
      <c r="P26" s="7"/>
      <c r="Q26" s="7"/>
      <c r="R26" s="7"/>
    </row>
    <row r="27" spans="1:18" ht="13.5" thickBot="1">
      <c r="A27" s="135" t="s">
        <v>24</v>
      </c>
      <c r="B27" s="157">
        <v>-1304051.2</v>
      </c>
      <c r="C27" s="178">
        <v>21935.33</v>
      </c>
      <c r="D27" s="226">
        <v>-1197524.15</v>
      </c>
      <c r="E27" s="233">
        <v>947698.06</v>
      </c>
      <c r="F27" s="172">
        <v>-1266925.63</v>
      </c>
      <c r="G27" s="172">
        <v>-4651.82</v>
      </c>
      <c r="H27" s="168">
        <f>SUM(H25)</f>
        <v>1654092.16</v>
      </c>
      <c r="I27" s="252">
        <f>SUM(I25)</f>
        <v>-691186.6199999992</v>
      </c>
      <c r="J27" s="172">
        <f>SUM(J25)</f>
        <v>-237847.78000000003</v>
      </c>
      <c r="K27" s="172">
        <f>SUM(K25)</f>
        <v>-254473.45999999973</v>
      </c>
      <c r="L27" s="168">
        <v>854280.7</v>
      </c>
      <c r="M27" s="168">
        <v>655274.38</v>
      </c>
      <c r="N27" s="225">
        <f>SUM(B27:M27)</f>
        <v>-823380.0299999985</v>
      </c>
      <c r="O27" s="7"/>
      <c r="P27" s="65"/>
      <c r="Q27" s="65"/>
      <c r="R27" s="65"/>
    </row>
    <row r="28" spans="1:18" ht="13.5" thickBot="1">
      <c r="A28" s="156"/>
      <c r="B28" s="142"/>
      <c r="E28" s="166"/>
      <c r="N28" s="142"/>
      <c r="O28" s="7"/>
      <c r="P28" s="7"/>
      <c r="Q28" s="7"/>
      <c r="R28" s="7"/>
    </row>
    <row r="29" spans="1:18" ht="13.5" thickBot="1">
      <c r="A29" s="136" t="s">
        <v>22</v>
      </c>
      <c r="B29" s="179">
        <v>0</v>
      </c>
      <c r="C29" s="179">
        <v>609902.1</v>
      </c>
      <c r="D29" s="179">
        <v>0</v>
      </c>
      <c r="E29" s="180">
        <v>0</v>
      </c>
      <c r="F29" s="181">
        <v>1155424.52</v>
      </c>
      <c r="G29" s="182">
        <v>0</v>
      </c>
      <c r="H29" s="181">
        <v>0</v>
      </c>
      <c r="I29" s="179">
        <v>549000</v>
      </c>
      <c r="J29" s="179">
        <v>0</v>
      </c>
      <c r="K29" s="179">
        <v>0</v>
      </c>
      <c r="L29" s="179">
        <v>0</v>
      </c>
      <c r="M29" s="183">
        <v>0</v>
      </c>
      <c r="N29" s="184">
        <f>SUM(B29:M29)</f>
        <v>2314326.62</v>
      </c>
      <c r="O29" s="140"/>
      <c r="P29" s="141"/>
      <c r="Q29" s="141"/>
      <c r="R29" s="141"/>
    </row>
    <row r="30" spans="1:18" ht="13.5" thickBot="1">
      <c r="A30" s="126"/>
      <c r="B30" s="126"/>
      <c r="C30" s="127"/>
      <c r="D30" s="15"/>
      <c r="E30" s="15"/>
      <c r="F30" s="155"/>
      <c r="G30" s="15"/>
      <c r="O30" s="142"/>
      <c r="P30" s="142"/>
      <c r="Q30" s="142"/>
      <c r="R30" s="142"/>
    </row>
    <row r="31" spans="1:18" s="142" customFormat="1" ht="13.5" thickBot="1">
      <c r="A31" s="125" t="s">
        <v>53</v>
      </c>
      <c r="B31" s="230">
        <v>100</v>
      </c>
      <c r="C31" s="230">
        <v>102</v>
      </c>
      <c r="D31" s="231">
        <v>103</v>
      </c>
      <c r="E31" s="227">
        <v>116</v>
      </c>
      <c r="F31" s="227">
        <v>115</v>
      </c>
      <c r="G31" s="227">
        <v>119</v>
      </c>
      <c r="H31" s="227">
        <v>123</v>
      </c>
      <c r="I31" s="227">
        <v>125</v>
      </c>
      <c r="J31" s="229">
        <v>128</v>
      </c>
      <c r="K31" s="228">
        <v>125</v>
      </c>
      <c r="L31" s="227">
        <v>128</v>
      </c>
      <c r="M31" s="234">
        <v>129</v>
      </c>
      <c r="O31" s="143"/>
      <c r="P31" s="143"/>
      <c r="Q31" s="143"/>
      <c r="R31" s="144"/>
    </row>
    <row r="32" spans="1:18" ht="13.5" thickBot="1">
      <c r="A32" s="129"/>
      <c r="B32" s="127" t="s">
        <v>65</v>
      </c>
      <c r="C32" s="127"/>
      <c r="O32" s="142"/>
      <c r="P32" s="142"/>
      <c r="Q32" s="142"/>
      <c r="R32" s="142"/>
    </row>
    <row r="33" spans="1:12" ht="13.5" thickBot="1">
      <c r="A33" s="125" t="s">
        <v>58</v>
      </c>
      <c r="B33" s="125" t="s">
        <v>55</v>
      </c>
      <c r="C33" s="247" t="s">
        <v>56</v>
      </c>
      <c r="D33" s="235" t="s">
        <v>57</v>
      </c>
      <c r="J33" s="77" t="s">
        <v>70</v>
      </c>
      <c r="K33" s="77"/>
      <c r="L33" s="77"/>
    </row>
    <row r="34" spans="1:12" ht="12.75">
      <c r="A34" s="94" t="s">
        <v>59</v>
      </c>
      <c r="B34" s="237">
        <v>490.58</v>
      </c>
      <c r="C34" s="238">
        <v>3185946.71</v>
      </c>
      <c r="D34" s="239">
        <f>SUM(B34:C34)</f>
        <v>3186437.29</v>
      </c>
      <c r="L34" s="244"/>
    </row>
    <row r="35" spans="1:13" ht="12.75">
      <c r="A35" s="94" t="s">
        <v>60</v>
      </c>
      <c r="B35" s="237">
        <v>1</v>
      </c>
      <c r="C35" s="240">
        <v>1873957.35</v>
      </c>
      <c r="D35" s="241">
        <f>SUM(B35:C35)</f>
        <v>1873958.35</v>
      </c>
      <c r="J35" s="77"/>
      <c r="K35" s="77"/>
      <c r="L35" s="77"/>
      <c r="M35" s="77"/>
    </row>
    <row r="36" spans="1:12" ht="13.5" thickBot="1">
      <c r="A36" s="236" t="s">
        <v>61</v>
      </c>
      <c r="B36" s="242">
        <v>0</v>
      </c>
      <c r="C36" s="192">
        <v>136737.7</v>
      </c>
      <c r="D36" s="243">
        <f>SUM(B36:C36)</f>
        <v>136737.7</v>
      </c>
      <c r="J36" s="15" t="s">
        <v>68</v>
      </c>
      <c r="K36" s="1"/>
      <c r="L36" s="1"/>
    </row>
    <row r="37" spans="1:12" ht="13.5" thickBot="1">
      <c r="A37" s="251" t="s">
        <v>62</v>
      </c>
      <c r="B37" s="246">
        <f>SUM(B34:B36)</f>
        <v>491.58</v>
      </c>
      <c r="C37" s="248">
        <f>SUM(C34:C36)</f>
        <v>5196641.760000001</v>
      </c>
      <c r="D37" s="245">
        <f>SUM(D34:D36)</f>
        <v>5197133.340000001</v>
      </c>
      <c r="E37" s="77"/>
      <c r="J37" s="77" t="s">
        <v>69</v>
      </c>
      <c r="K37" s="77"/>
      <c r="L37" s="77"/>
    </row>
    <row r="38" spans="1:4" ht="12.75">
      <c r="A38" s="142"/>
      <c r="B38" s="142"/>
      <c r="C38" s="142"/>
      <c r="D38" s="142"/>
    </row>
    <row r="39" spans="1:4" ht="12.75">
      <c r="A39" s="142"/>
      <c r="B39" s="142"/>
      <c r="C39" s="142"/>
      <c r="D39" s="142"/>
    </row>
    <row r="40" spans="1:4" ht="12.75">
      <c r="A40" s="142"/>
      <c r="B40" s="142"/>
      <c r="C40" s="142"/>
      <c r="D40" s="142"/>
    </row>
  </sheetData>
  <sheetProtection/>
  <mergeCells count="2"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4">
      <selection activeCell="A27" sqref="A27"/>
    </sheetView>
  </sheetViews>
  <sheetFormatPr defaultColWidth="9.140625" defaultRowHeight="12.75"/>
  <cols>
    <col min="1" max="1" width="20.7109375" style="0" customWidth="1"/>
    <col min="2" max="2" width="9.57421875" style="0" customWidth="1"/>
    <col min="3" max="3" width="9.8515625" style="0" customWidth="1"/>
    <col min="4" max="4" width="10.00390625" style="0" bestFit="1" customWidth="1"/>
    <col min="5" max="5" width="11.140625" style="0" bestFit="1" customWidth="1"/>
    <col min="6" max="6" width="10.28125" style="0" customWidth="1"/>
    <col min="7" max="7" width="11.140625" style="0" customWidth="1"/>
    <col min="8" max="8" width="9.7109375" style="0" customWidth="1"/>
    <col min="9" max="9" width="10.8515625" style="0" customWidth="1"/>
    <col min="10" max="10" width="10.00390625" style="0" customWidth="1"/>
    <col min="11" max="11" width="10.8515625" style="0" customWidth="1"/>
    <col min="12" max="12" width="10.00390625" style="0" bestFit="1" customWidth="1"/>
    <col min="13" max="13" width="9.7109375" style="0" customWidth="1"/>
    <col min="14" max="14" width="11.7109375" style="0" customWidth="1"/>
    <col min="15" max="15" width="9.28125" style="0" customWidth="1"/>
    <col min="16" max="17" width="8.7109375" style="0" customWidth="1"/>
    <col min="18" max="18" width="10.7109375" style="0" customWidth="1"/>
  </cols>
  <sheetData>
    <row r="1" spans="1:18" ht="12.75">
      <c r="A1" s="289" t="s">
        <v>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52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>
        <v>43131</v>
      </c>
      <c r="C5" s="18">
        <v>43159</v>
      </c>
      <c r="D5" s="19">
        <v>43190</v>
      </c>
      <c r="E5" s="19">
        <v>43220</v>
      </c>
      <c r="F5" s="19">
        <v>43251</v>
      </c>
      <c r="G5" s="19">
        <v>43281</v>
      </c>
      <c r="H5" s="19">
        <v>43312</v>
      </c>
      <c r="I5" s="19">
        <v>43343</v>
      </c>
      <c r="J5" s="19">
        <v>43373</v>
      </c>
      <c r="K5" s="19">
        <v>43404</v>
      </c>
      <c r="L5" s="19">
        <v>43434</v>
      </c>
      <c r="M5" s="19">
        <v>43465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43">
        <v>21041.94</v>
      </c>
      <c r="C6" s="27">
        <v>16897.12</v>
      </c>
      <c r="D6" s="28">
        <v>19249.12</v>
      </c>
      <c r="E6" s="161">
        <v>19342.96</v>
      </c>
      <c r="F6" s="28">
        <v>19494.34</v>
      </c>
      <c r="G6" s="27">
        <v>19940.32</v>
      </c>
      <c r="H6" s="28">
        <v>21029.18</v>
      </c>
      <c r="I6" s="27">
        <v>21726.67</v>
      </c>
      <c r="J6" s="28">
        <v>17919.91</v>
      </c>
      <c r="K6" s="27">
        <v>19695.46</v>
      </c>
      <c r="L6" s="28">
        <v>16428.65</v>
      </c>
      <c r="M6" s="145">
        <v>16338.69</v>
      </c>
      <c r="N6" s="148">
        <f>SUM(B6:M6)</f>
        <v>229104.35999999996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3">
        <v>0</v>
      </c>
      <c r="D7" s="7">
        <v>0</v>
      </c>
      <c r="E7" s="162">
        <v>0</v>
      </c>
      <c r="F7" s="7">
        <v>0</v>
      </c>
      <c r="G7" s="3">
        <v>0</v>
      </c>
      <c r="H7" s="7">
        <v>0</v>
      </c>
      <c r="I7" s="3">
        <v>0</v>
      </c>
      <c r="J7" s="7">
        <v>0</v>
      </c>
      <c r="K7" s="3">
        <v>0</v>
      </c>
      <c r="L7" s="7">
        <v>0</v>
      </c>
      <c r="M7" s="146">
        <v>0</v>
      </c>
      <c r="N7" s="149">
        <f>SUM(B7:M7)</f>
        <v>0</v>
      </c>
      <c r="O7" s="7"/>
      <c r="P7" s="7"/>
      <c r="Q7" s="7"/>
      <c r="R7" s="7"/>
    </row>
    <row r="8" spans="1:18" ht="12.75">
      <c r="A8" s="131" t="s">
        <v>2</v>
      </c>
      <c r="B8" s="2">
        <v>21041.94</v>
      </c>
      <c r="C8" s="3">
        <v>16897.12</v>
      </c>
      <c r="D8" s="7">
        <v>19249.12</v>
      </c>
      <c r="E8" s="160">
        <v>19342.96</v>
      </c>
      <c r="F8" s="7">
        <v>19494.34</v>
      </c>
      <c r="G8" s="3">
        <v>19940.32</v>
      </c>
      <c r="H8" s="7">
        <v>21029.18</v>
      </c>
      <c r="I8" s="3">
        <v>21726.67</v>
      </c>
      <c r="J8" s="7">
        <v>17919.91</v>
      </c>
      <c r="K8" s="3">
        <v>19695.46</v>
      </c>
      <c r="L8" s="7">
        <v>16428.65</v>
      </c>
      <c r="M8" s="146">
        <v>16338.69</v>
      </c>
      <c r="N8" s="149">
        <f>SUM(B8:M8)</f>
        <v>229104.35999999996</v>
      </c>
      <c r="O8" s="7"/>
      <c r="P8" s="7"/>
      <c r="Q8" s="7"/>
      <c r="R8" s="7"/>
    </row>
    <row r="9" spans="1:18" ht="12.75">
      <c r="A9" s="131" t="s">
        <v>17</v>
      </c>
      <c r="B9" s="2">
        <v>0</v>
      </c>
      <c r="C9" s="3">
        <v>0</v>
      </c>
      <c r="D9" s="7">
        <v>0</v>
      </c>
      <c r="E9" s="162">
        <v>0</v>
      </c>
      <c r="F9" s="7">
        <v>0</v>
      </c>
      <c r="G9" s="3">
        <v>0</v>
      </c>
      <c r="H9" s="7">
        <v>0</v>
      </c>
      <c r="I9" s="3">
        <v>0</v>
      </c>
      <c r="J9" s="7">
        <v>0</v>
      </c>
      <c r="K9" s="3">
        <v>0</v>
      </c>
      <c r="L9" s="7">
        <v>0</v>
      </c>
      <c r="M9" s="146">
        <v>0</v>
      </c>
      <c r="N9" s="149">
        <f>SUM(B9:M9)</f>
        <v>0</v>
      </c>
      <c r="O9" s="7"/>
      <c r="P9" s="7"/>
      <c r="Q9" s="7"/>
      <c r="R9" s="7"/>
    </row>
    <row r="10" spans="1:18" ht="12.75">
      <c r="A10" s="132"/>
      <c r="B10" s="2"/>
      <c r="C10" s="3"/>
      <c r="D10" s="7"/>
      <c r="E10" s="160"/>
      <c r="F10" s="7"/>
      <c r="G10" s="3"/>
      <c r="H10" s="7"/>
      <c r="I10" s="3"/>
      <c r="J10" s="7"/>
      <c r="K10" s="3"/>
      <c r="L10" s="7"/>
      <c r="M10" s="146"/>
      <c r="N10" s="149"/>
      <c r="O10" s="7"/>
      <c r="P10" s="7"/>
      <c r="Q10" s="7"/>
      <c r="R10" s="7"/>
    </row>
    <row r="11" spans="1:18" ht="12.75">
      <c r="A11" s="133" t="s">
        <v>31</v>
      </c>
      <c r="B11" s="26">
        <v>351955.79</v>
      </c>
      <c r="C11" s="27">
        <v>800924.47</v>
      </c>
      <c r="D11" s="28">
        <v>372711.65</v>
      </c>
      <c r="E11" s="161">
        <v>1247615.05</v>
      </c>
      <c r="F11" s="28">
        <v>800900.86</v>
      </c>
      <c r="G11" s="27">
        <v>799485.16</v>
      </c>
      <c r="H11" s="28">
        <v>799933.82</v>
      </c>
      <c r="I11" s="27">
        <v>1178785.81</v>
      </c>
      <c r="J11" s="28">
        <v>601467.65</v>
      </c>
      <c r="K11" s="27">
        <v>470</v>
      </c>
      <c r="L11" s="28">
        <v>1181098.61</v>
      </c>
      <c r="M11" s="145">
        <v>2067246.15</v>
      </c>
      <c r="N11" s="148">
        <f>SUM(B11:M11)</f>
        <v>10202595.02</v>
      </c>
      <c r="O11" s="7"/>
      <c r="P11" s="7"/>
      <c r="Q11" s="7"/>
      <c r="R11" s="7"/>
    </row>
    <row r="12" spans="1:18" ht="12.75">
      <c r="A12" s="134" t="s">
        <v>10</v>
      </c>
      <c r="B12" s="2">
        <v>6755.79</v>
      </c>
      <c r="C12" s="3">
        <v>2744.85</v>
      </c>
      <c r="D12" s="7">
        <v>10891.27</v>
      </c>
      <c r="E12" s="160">
        <v>13076.19</v>
      </c>
      <c r="F12" s="7">
        <v>2724.24</v>
      </c>
      <c r="G12" s="3">
        <v>1305.54</v>
      </c>
      <c r="H12" s="7">
        <v>1754.2</v>
      </c>
      <c r="I12" s="3">
        <v>4167.23</v>
      </c>
      <c r="J12" s="7">
        <v>1467.65</v>
      </c>
      <c r="K12" s="3">
        <v>470</v>
      </c>
      <c r="L12" s="7">
        <v>6480.03</v>
      </c>
      <c r="M12" s="146">
        <v>67246.15</v>
      </c>
      <c r="N12" s="149">
        <f>SUM(B12:M12)</f>
        <v>119083.13999999998</v>
      </c>
      <c r="O12" s="28"/>
      <c r="P12" s="28"/>
      <c r="Q12" s="28"/>
      <c r="R12" s="28"/>
    </row>
    <row r="13" spans="1:18" ht="12.75">
      <c r="A13" s="134" t="s">
        <v>51</v>
      </c>
      <c r="B13" s="2">
        <v>345200</v>
      </c>
      <c r="C13" s="3">
        <v>798179.62</v>
      </c>
      <c r="D13" s="7">
        <v>361820.38</v>
      </c>
      <c r="E13" s="160">
        <v>1234538.86</v>
      </c>
      <c r="F13" s="7">
        <v>798176.62</v>
      </c>
      <c r="G13" s="3">
        <v>798179.62</v>
      </c>
      <c r="H13" s="7">
        <v>798179.62</v>
      </c>
      <c r="I13" s="3">
        <v>1174618.58</v>
      </c>
      <c r="J13" s="7">
        <v>600000</v>
      </c>
      <c r="K13" s="3">
        <v>0</v>
      </c>
      <c r="L13" s="7">
        <v>1174618.58</v>
      </c>
      <c r="M13" s="146">
        <v>2000000</v>
      </c>
      <c r="N13" s="149">
        <f>SUM(B13:M13)</f>
        <v>10083511.88</v>
      </c>
      <c r="O13" s="7"/>
      <c r="P13" s="7"/>
      <c r="Q13" s="7"/>
      <c r="R13" s="7"/>
    </row>
    <row r="14" spans="1:18" ht="12.75">
      <c r="A14" s="134"/>
      <c r="B14" s="2"/>
      <c r="C14" s="3"/>
      <c r="D14" s="7"/>
      <c r="E14" s="160"/>
      <c r="F14" s="7"/>
      <c r="G14" s="3"/>
      <c r="H14" s="7"/>
      <c r="I14" s="3"/>
      <c r="J14" s="7"/>
      <c r="K14" s="3"/>
      <c r="L14" s="7"/>
      <c r="M14" s="146"/>
      <c r="N14" s="149"/>
      <c r="O14" s="7"/>
      <c r="P14" s="7"/>
      <c r="Q14" s="7"/>
      <c r="R14" s="7"/>
    </row>
    <row r="15" spans="1:18" ht="12.75">
      <c r="A15" s="133" t="s">
        <v>4</v>
      </c>
      <c r="B15" s="26">
        <v>788390.44</v>
      </c>
      <c r="C15" s="27">
        <v>770107.77</v>
      </c>
      <c r="D15" s="28">
        <v>1018382.37</v>
      </c>
      <c r="E15" s="163">
        <v>1016380.15</v>
      </c>
      <c r="F15" s="28">
        <v>1006169.48</v>
      </c>
      <c r="G15" s="27">
        <v>1153233.99</v>
      </c>
      <c r="H15" s="28">
        <v>992784.17</v>
      </c>
      <c r="I15" s="27">
        <v>1041100.74</v>
      </c>
      <c r="J15" s="28">
        <v>1085988.78</v>
      </c>
      <c r="K15" s="27">
        <v>1015366.87</v>
      </c>
      <c r="L15" s="28">
        <v>1506352.83</v>
      </c>
      <c r="M15" s="145">
        <v>1325741.07</v>
      </c>
      <c r="N15" s="148">
        <f aca="true" t="shared" si="0" ref="N15:N23">SUM(B15:M15)</f>
        <v>12719998.66</v>
      </c>
      <c r="O15" s="7"/>
      <c r="P15" s="7"/>
      <c r="Q15" s="7"/>
      <c r="R15" s="7"/>
    </row>
    <row r="16" spans="1:18" ht="12.75">
      <c r="A16" s="134" t="s">
        <v>47</v>
      </c>
      <c r="B16" s="2">
        <v>545423.04</v>
      </c>
      <c r="C16" s="3">
        <v>565566.23</v>
      </c>
      <c r="D16" s="7">
        <v>686749.06</v>
      </c>
      <c r="E16" s="160">
        <v>635849</v>
      </c>
      <c r="F16" s="7">
        <v>688441.6</v>
      </c>
      <c r="G16" s="3">
        <v>775387.81</v>
      </c>
      <c r="H16" s="7">
        <v>694438.79</v>
      </c>
      <c r="I16" s="3">
        <v>715574.86</v>
      </c>
      <c r="J16" s="7">
        <v>751122.61</v>
      </c>
      <c r="K16" s="3">
        <v>504915.45</v>
      </c>
      <c r="L16" s="7">
        <v>897432.26</v>
      </c>
      <c r="M16" s="146">
        <v>758496.45</v>
      </c>
      <c r="N16" s="149">
        <f t="shared" si="0"/>
        <v>8219397.160000001</v>
      </c>
      <c r="O16" s="28"/>
      <c r="P16" s="28"/>
      <c r="Q16" s="28"/>
      <c r="R16" s="28"/>
    </row>
    <row r="17" spans="1:18" ht="12.75">
      <c r="A17" s="134" t="s">
        <v>48</v>
      </c>
      <c r="B17" s="2">
        <v>144752.69</v>
      </c>
      <c r="C17" s="3">
        <v>164789.06</v>
      </c>
      <c r="D17" s="7">
        <v>194236.63</v>
      </c>
      <c r="E17" s="160">
        <v>165384.16</v>
      </c>
      <c r="F17" s="7">
        <v>168843.39</v>
      </c>
      <c r="G17" s="3">
        <v>213229.27</v>
      </c>
      <c r="H17" s="7">
        <v>181376.8</v>
      </c>
      <c r="I17" s="3">
        <v>181927.13</v>
      </c>
      <c r="J17" s="7">
        <v>204644.02</v>
      </c>
      <c r="K17" s="3">
        <v>131639.96</v>
      </c>
      <c r="L17" s="7">
        <v>261386.3</v>
      </c>
      <c r="M17" s="146">
        <v>355023.88</v>
      </c>
      <c r="N17" s="149">
        <f t="shared" si="0"/>
        <v>2367233.29</v>
      </c>
      <c r="O17" s="7"/>
      <c r="P17" s="7"/>
      <c r="Q17" s="7"/>
      <c r="R17" s="69"/>
    </row>
    <row r="18" spans="1:18" ht="12.75">
      <c r="A18" s="134" t="s">
        <v>37</v>
      </c>
      <c r="B18" s="2">
        <v>0</v>
      </c>
      <c r="C18" s="3">
        <v>0</v>
      </c>
      <c r="D18" s="7">
        <v>0</v>
      </c>
      <c r="E18" s="160">
        <v>0</v>
      </c>
      <c r="F18" s="7">
        <v>0</v>
      </c>
      <c r="G18" s="3">
        <v>0</v>
      </c>
      <c r="H18" s="7">
        <v>0</v>
      </c>
      <c r="I18" s="3">
        <v>0</v>
      </c>
      <c r="J18" s="7">
        <v>0</v>
      </c>
      <c r="K18" s="3">
        <v>193716.02</v>
      </c>
      <c r="L18" s="7">
        <v>84919.57</v>
      </c>
      <c r="M18" s="146">
        <v>183969.25</v>
      </c>
      <c r="N18" s="149">
        <f t="shared" si="0"/>
        <v>462604.83999999997</v>
      </c>
      <c r="O18" s="7"/>
      <c r="P18" s="7"/>
      <c r="Q18" s="7"/>
      <c r="R18" s="69"/>
    </row>
    <row r="19" spans="1:18" ht="12.75">
      <c r="A19" s="134" t="s">
        <v>6</v>
      </c>
      <c r="B19" s="2">
        <v>93540.05</v>
      </c>
      <c r="C19" s="3">
        <v>34863.71</v>
      </c>
      <c r="D19" s="7">
        <v>86606.84</v>
      </c>
      <c r="E19" s="160">
        <v>81711.11</v>
      </c>
      <c r="F19" s="7">
        <v>110320.67</v>
      </c>
      <c r="G19" s="3">
        <v>84423.33</v>
      </c>
      <c r="H19" s="7">
        <v>90654.05</v>
      </c>
      <c r="I19" s="3">
        <v>85527.04</v>
      </c>
      <c r="J19" s="7">
        <v>67427.77</v>
      </c>
      <c r="K19" s="3">
        <v>127034.24</v>
      </c>
      <c r="L19" s="7">
        <v>114968.25</v>
      </c>
      <c r="M19" s="146">
        <v>81191.95</v>
      </c>
      <c r="N19" s="149">
        <f t="shared" si="0"/>
        <v>1058269.01</v>
      </c>
      <c r="O19" s="7"/>
      <c r="P19" s="7"/>
      <c r="Q19" s="7"/>
      <c r="R19" s="7"/>
    </row>
    <row r="20" spans="1:18" ht="12.75">
      <c r="A20" s="134" t="s">
        <v>7</v>
      </c>
      <c r="B20" s="2">
        <v>0</v>
      </c>
      <c r="C20" s="3">
        <v>91.9</v>
      </c>
      <c r="D20" s="7">
        <v>0</v>
      </c>
      <c r="E20" s="162">
        <v>956.9</v>
      </c>
      <c r="F20" s="7">
        <v>1.17</v>
      </c>
      <c r="G20" s="3">
        <v>24310.26</v>
      </c>
      <c r="H20" s="7">
        <v>294.54</v>
      </c>
      <c r="I20" s="3">
        <v>7113.41</v>
      </c>
      <c r="J20" s="7">
        <v>0</v>
      </c>
      <c r="K20" s="3">
        <v>10250.11</v>
      </c>
      <c r="L20" s="7">
        <v>73422.77</v>
      </c>
      <c r="M20" s="146">
        <v>-73145.5</v>
      </c>
      <c r="N20" s="149">
        <f t="shared" si="0"/>
        <v>43295.56</v>
      </c>
      <c r="O20" s="7"/>
      <c r="P20" s="7"/>
      <c r="Q20" s="7"/>
      <c r="R20" s="7"/>
    </row>
    <row r="21" spans="1:18" ht="12.75">
      <c r="A21" s="134" t="s">
        <v>8</v>
      </c>
      <c r="B21" s="2">
        <v>0</v>
      </c>
      <c r="C21" s="3">
        <v>536.21</v>
      </c>
      <c r="D21" s="7">
        <v>9495.32</v>
      </c>
      <c r="E21" s="160">
        <v>3022.37</v>
      </c>
      <c r="F21" s="7">
        <v>7</v>
      </c>
      <c r="G21" s="3">
        <v>256.75</v>
      </c>
      <c r="H21" s="7">
        <v>772.72</v>
      </c>
      <c r="I21" s="3">
        <v>22.06</v>
      </c>
      <c r="J21" s="7">
        <v>171.15</v>
      </c>
      <c r="K21" s="3">
        <v>3265.11</v>
      </c>
      <c r="L21" s="7">
        <v>32502.42</v>
      </c>
      <c r="M21" s="146">
        <v>-22889.59</v>
      </c>
      <c r="N21" s="149">
        <f t="shared" si="0"/>
        <v>27161.519999999993</v>
      </c>
      <c r="O21" s="7"/>
      <c r="P21" s="7"/>
      <c r="Q21" s="7"/>
      <c r="R21" s="7"/>
    </row>
    <row r="22" spans="1:18" ht="12.75">
      <c r="A22" s="134" t="s">
        <v>42</v>
      </c>
      <c r="B22" s="2">
        <v>0</v>
      </c>
      <c r="C22" s="3">
        <v>0</v>
      </c>
      <c r="D22" s="7">
        <v>17700.86</v>
      </c>
      <c r="E22" s="160">
        <v>17197.26</v>
      </c>
      <c r="F22" s="7">
        <v>17389.75</v>
      </c>
      <c r="G22" s="3">
        <v>17514.45</v>
      </c>
      <c r="H22" s="7">
        <v>17703.61</v>
      </c>
      <c r="I22" s="3">
        <v>17703.38</v>
      </c>
      <c r="J22" s="7">
        <v>17675.87</v>
      </c>
      <c r="K22" s="3">
        <v>17675.47</v>
      </c>
      <c r="L22" s="7">
        <v>17659.75</v>
      </c>
      <c r="M22" s="146">
        <v>17596.12</v>
      </c>
      <c r="N22" s="149">
        <f t="shared" si="0"/>
        <v>175816.52</v>
      </c>
      <c r="O22" s="7"/>
      <c r="P22" s="7"/>
      <c r="Q22" s="7"/>
      <c r="R22" s="7"/>
    </row>
    <row r="23" spans="1:18" ht="12.75">
      <c r="A23" s="134" t="s">
        <v>32</v>
      </c>
      <c r="B23" s="2">
        <v>4674.66</v>
      </c>
      <c r="C23" s="3">
        <v>4260.66</v>
      </c>
      <c r="D23" s="7">
        <v>23593.66</v>
      </c>
      <c r="E23" s="160">
        <v>112259.35</v>
      </c>
      <c r="F23" s="7">
        <v>21165.89</v>
      </c>
      <c r="G23" s="3">
        <v>38112.12</v>
      </c>
      <c r="H23" s="7">
        <v>7543.66</v>
      </c>
      <c r="I23" s="3">
        <v>33232.86</v>
      </c>
      <c r="J23" s="7">
        <v>44947.36</v>
      </c>
      <c r="K23" s="3">
        <v>26870.51</v>
      </c>
      <c r="L23" s="7">
        <v>24061.51</v>
      </c>
      <c r="M23" s="146">
        <v>25498.51</v>
      </c>
      <c r="N23" s="149">
        <f t="shared" si="0"/>
        <v>366220.75000000006</v>
      </c>
      <c r="O23" s="7"/>
      <c r="P23" s="7"/>
      <c r="Q23" s="7"/>
      <c r="R23" s="7"/>
    </row>
    <row r="24" spans="1:18" ht="12.75">
      <c r="A24" s="134"/>
      <c r="B24" s="2"/>
      <c r="C24" s="3"/>
      <c r="D24" s="7"/>
      <c r="E24" s="160"/>
      <c r="F24" s="7"/>
      <c r="G24" s="3"/>
      <c r="H24" s="7"/>
      <c r="I24" s="3"/>
      <c r="J24" s="7"/>
      <c r="K24" s="3"/>
      <c r="L24" s="7"/>
      <c r="M24" s="146"/>
      <c r="N24" s="149"/>
      <c r="O24" s="7"/>
      <c r="P24" s="7"/>
      <c r="Q24" s="7"/>
      <c r="R24" s="7"/>
    </row>
    <row r="25" spans="1:18" ht="12.75">
      <c r="A25" s="133" t="s">
        <v>11</v>
      </c>
      <c r="B25" s="49">
        <v>-415392.71</v>
      </c>
      <c r="C25" s="177">
        <v>47713.82</v>
      </c>
      <c r="D25" s="171">
        <v>-626421.6</v>
      </c>
      <c r="E25" s="232">
        <v>250577.86</v>
      </c>
      <c r="F25" s="171">
        <v>-185774.28</v>
      </c>
      <c r="G25" s="174">
        <v>-333808.51</v>
      </c>
      <c r="H25" s="171">
        <v>-171821.17</v>
      </c>
      <c r="I25" s="177">
        <v>159411.74</v>
      </c>
      <c r="J25" s="171">
        <v>-466601.22</v>
      </c>
      <c r="K25" s="174">
        <v>-995201.41</v>
      </c>
      <c r="L25" s="171">
        <v>-308825.57</v>
      </c>
      <c r="M25" s="207">
        <v>757843.77</v>
      </c>
      <c r="N25" s="224">
        <f>SUM(B25:M25)</f>
        <v>-2288299.28</v>
      </c>
      <c r="O25" s="7"/>
      <c r="P25" s="7"/>
      <c r="Q25" s="7"/>
      <c r="R25" s="7"/>
    </row>
    <row r="26" spans="1:18" ht="13.5" thickBot="1">
      <c r="A26" s="134"/>
      <c r="B26" s="2"/>
      <c r="C26" s="3"/>
      <c r="D26" s="7"/>
      <c r="E26" s="160"/>
      <c r="F26" s="7"/>
      <c r="G26" s="3"/>
      <c r="H26" s="7"/>
      <c r="I26" s="3"/>
      <c r="J26" s="7"/>
      <c r="K26" s="3"/>
      <c r="L26" s="171"/>
      <c r="M26" s="146"/>
      <c r="N26" s="149"/>
      <c r="O26" s="7"/>
      <c r="P26" s="7"/>
      <c r="Q26" s="7"/>
      <c r="R26" s="7"/>
    </row>
    <row r="27" spans="1:18" ht="13.5" thickBot="1">
      <c r="A27" s="135" t="s">
        <v>24</v>
      </c>
      <c r="B27" s="157">
        <v>-415392.71</v>
      </c>
      <c r="C27" s="178">
        <v>47713.82</v>
      </c>
      <c r="D27" s="226">
        <v>-626421.6</v>
      </c>
      <c r="E27" s="233">
        <v>250577.86</v>
      </c>
      <c r="F27" s="172">
        <v>-185774.28</v>
      </c>
      <c r="G27" s="172">
        <v>-333808.51</v>
      </c>
      <c r="H27" s="172">
        <v>-171821.17</v>
      </c>
      <c r="I27" s="168">
        <v>159411.74</v>
      </c>
      <c r="J27" s="172">
        <v>-466601.22</v>
      </c>
      <c r="K27" s="172">
        <v>-995201.41</v>
      </c>
      <c r="L27" s="172">
        <v>-308825.57</v>
      </c>
      <c r="M27" s="168">
        <v>757843.77</v>
      </c>
      <c r="N27" s="225">
        <f>SUM(B27:M27)</f>
        <v>-2288299.28</v>
      </c>
      <c r="O27" s="7"/>
      <c r="P27" s="65"/>
      <c r="Q27" s="65"/>
      <c r="R27" s="65"/>
    </row>
    <row r="28" spans="1:18" ht="13.5" thickBot="1">
      <c r="A28" s="156"/>
      <c r="B28" s="142"/>
      <c r="E28" s="166"/>
      <c r="N28" s="142"/>
      <c r="O28" s="7"/>
      <c r="P28" s="7"/>
      <c r="Q28" s="7"/>
      <c r="R28" s="7"/>
    </row>
    <row r="29" spans="1:18" ht="13.5" thickBot="1">
      <c r="A29" s="136" t="s">
        <v>22</v>
      </c>
      <c r="B29" s="179">
        <v>0</v>
      </c>
      <c r="C29" s="179">
        <v>0</v>
      </c>
      <c r="D29" s="179">
        <v>497432.84</v>
      </c>
      <c r="E29" s="180">
        <v>0</v>
      </c>
      <c r="F29" s="181">
        <v>497438.84</v>
      </c>
      <c r="G29" s="182">
        <v>0</v>
      </c>
      <c r="H29" s="181">
        <v>0</v>
      </c>
      <c r="I29" s="179">
        <v>203300.7</v>
      </c>
      <c r="J29" s="179">
        <v>406601.4</v>
      </c>
      <c r="K29" s="179">
        <v>0</v>
      </c>
      <c r="L29" s="179">
        <v>0</v>
      </c>
      <c r="M29" s="183">
        <v>600000</v>
      </c>
      <c r="N29" s="184">
        <f>SUM(B29:M29)</f>
        <v>2204773.7800000003</v>
      </c>
      <c r="O29" s="140"/>
      <c r="P29" s="141"/>
      <c r="Q29" s="141"/>
      <c r="R29" s="141"/>
    </row>
    <row r="30" spans="1:18" ht="13.5" thickBot="1">
      <c r="A30" s="126"/>
      <c r="B30" s="126"/>
      <c r="C30" s="127"/>
      <c r="D30" s="15"/>
      <c r="E30" s="15"/>
      <c r="F30" s="155"/>
      <c r="G30" s="15"/>
      <c r="O30" s="142"/>
      <c r="P30" s="142"/>
      <c r="Q30" s="142"/>
      <c r="R30" s="142"/>
    </row>
    <row r="31" spans="1:18" s="142" customFormat="1" ht="13.5" thickBot="1">
      <c r="A31" s="125" t="s">
        <v>53</v>
      </c>
      <c r="B31" s="230">
        <v>85</v>
      </c>
      <c r="C31" s="230">
        <v>83</v>
      </c>
      <c r="D31" s="231">
        <v>86</v>
      </c>
      <c r="E31" s="227">
        <v>88</v>
      </c>
      <c r="F31" s="227">
        <v>90</v>
      </c>
      <c r="G31" s="227">
        <v>97</v>
      </c>
      <c r="H31" s="227">
        <v>101</v>
      </c>
      <c r="I31" s="227">
        <v>101</v>
      </c>
      <c r="J31" s="229">
        <v>101</v>
      </c>
      <c r="K31" s="228">
        <v>101</v>
      </c>
      <c r="L31" s="227">
        <v>101</v>
      </c>
      <c r="M31" s="234">
        <v>101</v>
      </c>
      <c r="O31" s="143"/>
      <c r="P31" s="143"/>
      <c r="Q31" s="143"/>
      <c r="R31" s="144"/>
    </row>
    <row r="32" spans="1:18" ht="12.75">
      <c r="A32" s="129"/>
      <c r="B32" s="129"/>
      <c r="C32" s="129"/>
      <c r="O32" s="142"/>
      <c r="P32" s="142"/>
      <c r="Q32" s="142"/>
      <c r="R32" s="142"/>
    </row>
    <row r="33" spans="1:3" ht="12.75">
      <c r="A33" s="127" t="s">
        <v>14</v>
      </c>
      <c r="B33" s="126"/>
      <c r="C33" s="126"/>
    </row>
    <row r="34" spans="1:3" ht="12.75">
      <c r="A34" s="129" t="s">
        <v>23</v>
      </c>
      <c r="B34" s="126"/>
      <c r="C34" s="126"/>
    </row>
    <row r="35" spans="1:3" ht="12.75">
      <c r="A35" s="126"/>
      <c r="B35" s="126"/>
      <c r="C35" s="126"/>
    </row>
    <row r="36" spans="1:3" ht="12.75">
      <c r="A36" s="126"/>
      <c r="B36" s="126"/>
      <c r="C36" s="126"/>
    </row>
    <row r="37" spans="1:3" ht="12.75">
      <c r="A37" s="126"/>
      <c r="B37" s="126"/>
      <c r="C37" s="126"/>
    </row>
  </sheetData>
  <sheetProtection/>
  <mergeCells count="2"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5">
      <selection activeCell="K30" sqref="K30"/>
    </sheetView>
  </sheetViews>
  <sheetFormatPr defaultColWidth="9.140625" defaultRowHeight="12.75"/>
  <cols>
    <col min="1" max="1" width="20.7109375" style="0" customWidth="1"/>
    <col min="2" max="2" width="9.57421875" style="0" customWidth="1"/>
    <col min="3" max="3" width="9.8515625" style="0" customWidth="1"/>
    <col min="4" max="4" width="11.7109375" style="0" customWidth="1"/>
    <col min="5" max="5" width="9.8515625" style="0" bestFit="1" customWidth="1"/>
    <col min="6" max="6" width="10.28125" style="0" customWidth="1"/>
    <col min="7" max="7" width="11.140625" style="0" customWidth="1"/>
    <col min="8" max="8" width="9.7109375" style="0" customWidth="1"/>
    <col min="9" max="9" width="10.8515625" style="0" customWidth="1"/>
    <col min="10" max="10" width="9.57421875" style="0" customWidth="1"/>
    <col min="11" max="11" width="10.8515625" style="0" customWidth="1"/>
    <col min="12" max="12" width="9.57421875" style="0" customWidth="1"/>
    <col min="13" max="13" width="9.7109375" style="0" customWidth="1"/>
    <col min="14" max="14" width="11.7109375" style="0" customWidth="1"/>
    <col min="15" max="15" width="9.28125" style="0" customWidth="1"/>
    <col min="16" max="17" width="8.7109375" style="0" customWidth="1"/>
    <col min="18" max="18" width="10.7109375" style="0" customWidth="1"/>
  </cols>
  <sheetData>
    <row r="1" spans="1:18" ht="12.75">
      <c r="A1" s="289" t="s">
        <v>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49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>
        <v>42766</v>
      </c>
      <c r="C5" s="18">
        <v>42794</v>
      </c>
      <c r="D5" s="19">
        <v>42825</v>
      </c>
      <c r="E5" s="19">
        <v>42855</v>
      </c>
      <c r="F5" s="19">
        <v>42886</v>
      </c>
      <c r="G5" s="19">
        <v>42916</v>
      </c>
      <c r="H5" s="19">
        <v>42947</v>
      </c>
      <c r="I5" s="19">
        <v>42978</v>
      </c>
      <c r="J5" s="19">
        <v>43008</v>
      </c>
      <c r="K5" s="19">
        <v>43039</v>
      </c>
      <c r="L5" s="19">
        <v>43069</v>
      </c>
      <c r="M5" s="19">
        <v>43100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43">
        <v>48044.14</v>
      </c>
      <c r="C6" s="27">
        <v>38772.63</v>
      </c>
      <c r="D6" s="28">
        <v>493612.48</v>
      </c>
      <c r="E6" s="161">
        <v>33897.05</v>
      </c>
      <c r="F6" s="28">
        <v>40297.27</v>
      </c>
      <c r="G6" s="27">
        <v>35860.07</v>
      </c>
      <c r="H6" s="28">
        <v>38633.78</v>
      </c>
      <c r="I6" s="27">
        <v>456492.49</v>
      </c>
      <c r="J6" s="28">
        <v>30491.3</v>
      </c>
      <c r="K6" s="27"/>
      <c r="L6" s="28"/>
      <c r="M6" s="145"/>
      <c r="N6" s="148">
        <f>SUM(B6:M6)</f>
        <v>1216101.2100000002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3">
        <v>0</v>
      </c>
      <c r="D7" s="7">
        <v>0</v>
      </c>
      <c r="E7" s="162">
        <v>0</v>
      </c>
      <c r="F7" s="7">
        <v>0</v>
      </c>
      <c r="G7" s="3">
        <v>0</v>
      </c>
      <c r="H7" s="7">
        <v>0</v>
      </c>
      <c r="I7" s="3">
        <v>0</v>
      </c>
      <c r="J7" s="7">
        <v>0</v>
      </c>
      <c r="K7" s="3"/>
      <c r="L7" s="7"/>
      <c r="M7" s="146"/>
      <c r="N7" s="149">
        <f>SUM(B7:M7)</f>
        <v>0</v>
      </c>
      <c r="O7" s="7"/>
      <c r="P7" s="7"/>
      <c r="Q7" s="7"/>
      <c r="R7" s="7"/>
    </row>
    <row r="8" spans="1:18" ht="12.75">
      <c r="A8" s="131" t="s">
        <v>2</v>
      </c>
      <c r="B8" s="2">
        <v>48044.14</v>
      </c>
      <c r="C8" s="3">
        <v>38772.63</v>
      </c>
      <c r="D8" s="7">
        <v>45809.39</v>
      </c>
      <c r="E8" s="160">
        <v>33897.05</v>
      </c>
      <c r="F8" s="7">
        <v>40297.27</v>
      </c>
      <c r="G8" s="3">
        <v>35860.07</v>
      </c>
      <c r="H8" s="7">
        <v>38633.78</v>
      </c>
      <c r="I8" s="3">
        <v>36828.78</v>
      </c>
      <c r="J8" s="7">
        <v>30491.3</v>
      </c>
      <c r="K8" s="3"/>
      <c r="L8" s="7"/>
      <c r="M8" s="146"/>
      <c r="N8" s="149">
        <f>SUM(B8:M8)</f>
        <v>348634.41</v>
      </c>
      <c r="O8" s="7"/>
      <c r="P8" s="7"/>
      <c r="Q8" s="7"/>
      <c r="R8" s="7"/>
    </row>
    <row r="9" spans="1:18" ht="12.75">
      <c r="A9" s="131" t="s">
        <v>17</v>
      </c>
      <c r="B9" s="2">
        <v>0</v>
      </c>
      <c r="C9" s="3">
        <v>0</v>
      </c>
      <c r="D9" s="7">
        <v>447803.09</v>
      </c>
      <c r="E9" s="162">
        <v>0</v>
      </c>
      <c r="F9" s="7">
        <v>0</v>
      </c>
      <c r="G9" s="3">
        <v>0</v>
      </c>
      <c r="H9" s="7">
        <v>0</v>
      </c>
      <c r="I9" s="3">
        <v>419663.71</v>
      </c>
      <c r="J9" s="7">
        <v>0</v>
      </c>
      <c r="K9" s="3"/>
      <c r="L9" s="7"/>
      <c r="M9" s="146"/>
      <c r="N9" s="149">
        <f>SUM(B9:M9)</f>
        <v>867466.8</v>
      </c>
      <c r="O9" s="7"/>
      <c r="P9" s="7"/>
      <c r="Q9" s="7"/>
      <c r="R9" s="7"/>
    </row>
    <row r="10" spans="1:18" ht="12.75">
      <c r="A10" s="132" t="s">
        <v>18</v>
      </c>
      <c r="B10" s="2">
        <v>0</v>
      </c>
      <c r="C10" s="3">
        <v>0</v>
      </c>
      <c r="D10" s="7">
        <v>0</v>
      </c>
      <c r="E10" s="162">
        <v>0</v>
      </c>
      <c r="F10" s="7">
        <v>0</v>
      </c>
      <c r="G10" s="3">
        <v>0</v>
      </c>
      <c r="H10" s="7">
        <v>0</v>
      </c>
      <c r="I10" s="3">
        <v>0</v>
      </c>
      <c r="J10" s="7">
        <v>0</v>
      </c>
      <c r="K10" s="3"/>
      <c r="L10" s="7"/>
      <c r="M10" s="146"/>
      <c r="N10" s="149">
        <f>SUM(B10:M10)</f>
        <v>0</v>
      </c>
      <c r="O10" s="7"/>
      <c r="P10" s="7"/>
      <c r="Q10" s="7"/>
      <c r="R10" s="7"/>
    </row>
    <row r="11" spans="1:18" ht="12.75">
      <c r="A11" s="132"/>
      <c r="B11" s="2"/>
      <c r="C11" s="3"/>
      <c r="D11" s="7"/>
      <c r="E11" s="160"/>
      <c r="F11" s="7"/>
      <c r="G11" s="3"/>
      <c r="H11" s="7"/>
      <c r="I11" s="3"/>
      <c r="J11" s="7"/>
      <c r="K11" s="3"/>
      <c r="L11" s="7"/>
      <c r="M11" s="146"/>
      <c r="N11" s="149"/>
      <c r="O11" s="7"/>
      <c r="P11" s="7"/>
      <c r="Q11" s="7"/>
      <c r="R11" s="7"/>
    </row>
    <row r="12" spans="1:18" ht="12.75">
      <c r="A12" s="133" t="s">
        <v>31</v>
      </c>
      <c r="B12" s="26">
        <v>458999.49</v>
      </c>
      <c r="C12" s="27">
        <v>461262.71</v>
      </c>
      <c r="D12" s="28">
        <v>954129.19</v>
      </c>
      <c r="E12" s="161">
        <v>102323.12</v>
      </c>
      <c r="F12" s="28">
        <v>804501.96</v>
      </c>
      <c r="G12" s="27">
        <v>234177.33</v>
      </c>
      <c r="H12" s="28">
        <v>804041.07</v>
      </c>
      <c r="I12" s="27">
        <v>463358</v>
      </c>
      <c r="J12" s="28">
        <v>459012</v>
      </c>
      <c r="K12" s="27"/>
      <c r="L12" s="28"/>
      <c r="M12" s="145"/>
      <c r="N12" s="148">
        <f>SUM(B12:M12)</f>
        <v>4741804.869999999</v>
      </c>
      <c r="O12" s="28"/>
      <c r="P12" s="28"/>
      <c r="Q12" s="28"/>
      <c r="R12" s="28"/>
    </row>
    <row r="13" spans="1:18" ht="12.75">
      <c r="A13" s="134" t="s">
        <v>10</v>
      </c>
      <c r="B13" s="2">
        <v>699.49</v>
      </c>
      <c r="C13" s="3">
        <v>2962.71</v>
      </c>
      <c r="D13" s="7">
        <v>2129.19</v>
      </c>
      <c r="E13" s="160">
        <v>4523.12</v>
      </c>
      <c r="F13" s="7">
        <v>1001.96</v>
      </c>
      <c r="G13" s="3">
        <v>1572.33</v>
      </c>
      <c r="H13" s="7">
        <v>541.07</v>
      </c>
      <c r="I13" s="3">
        <v>5058</v>
      </c>
      <c r="J13" s="7">
        <v>712</v>
      </c>
      <c r="K13" s="3"/>
      <c r="L13" s="7"/>
      <c r="M13" s="146"/>
      <c r="N13" s="149">
        <f>SUM(B13:M13)</f>
        <v>19199.869999999995</v>
      </c>
      <c r="O13" s="7"/>
      <c r="P13" s="7"/>
      <c r="Q13" s="7"/>
      <c r="R13" s="7"/>
    </row>
    <row r="14" spans="1:18" ht="12.75">
      <c r="A14" s="223" t="s">
        <v>43</v>
      </c>
      <c r="B14" s="2">
        <v>0</v>
      </c>
      <c r="C14" s="3">
        <v>0</v>
      </c>
      <c r="D14" s="7">
        <v>493700</v>
      </c>
      <c r="E14" s="160">
        <v>97800</v>
      </c>
      <c r="F14" s="7">
        <v>345200</v>
      </c>
      <c r="G14" s="3">
        <v>0</v>
      </c>
      <c r="H14" s="7">
        <v>345200</v>
      </c>
      <c r="I14" s="3">
        <v>0</v>
      </c>
      <c r="J14" s="7">
        <v>0</v>
      </c>
      <c r="K14" s="3"/>
      <c r="L14" s="7"/>
      <c r="M14" s="146"/>
      <c r="N14" s="149">
        <f>SUM(B14:M14)</f>
        <v>1281900</v>
      </c>
      <c r="O14" s="7"/>
      <c r="P14" s="7"/>
      <c r="Q14" s="7"/>
      <c r="R14" s="7"/>
    </row>
    <row r="15" spans="1:18" ht="12.75">
      <c r="A15" s="223" t="s">
        <v>46</v>
      </c>
      <c r="B15" s="2">
        <v>458300</v>
      </c>
      <c r="C15" s="3">
        <v>458300</v>
      </c>
      <c r="D15" s="7">
        <v>458300</v>
      </c>
      <c r="E15" s="160">
        <v>0</v>
      </c>
      <c r="F15" s="7">
        <v>458300</v>
      </c>
      <c r="G15" s="3">
        <v>0</v>
      </c>
      <c r="H15" s="7">
        <v>458300</v>
      </c>
      <c r="I15" s="3">
        <v>458300</v>
      </c>
      <c r="J15" s="7">
        <v>458300</v>
      </c>
      <c r="K15" s="3"/>
      <c r="L15" s="7"/>
      <c r="M15" s="146"/>
      <c r="N15" s="149">
        <f>SUM(B15:M15)</f>
        <v>3208100</v>
      </c>
      <c r="O15" s="7"/>
      <c r="P15" s="7"/>
      <c r="Q15" s="7"/>
      <c r="R15" s="7"/>
    </row>
    <row r="16" spans="1:18" ht="12.75">
      <c r="A16" s="223" t="s">
        <v>50</v>
      </c>
      <c r="B16" s="2">
        <v>0</v>
      </c>
      <c r="C16" s="3">
        <v>0</v>
      </c>
      <c r="D16" s="7">
        <v>0</v>
      </c>
      <c r="E16" s="160">
        <v>0</v>
      </c>
      <c r="F16" s="7">
        <v>0</v>
      </c>
      <c r="G16" s="3">
        <v>232605</v>
      </c>
      <c r="H16" s="7">
        <v>0</v>
      </c>
      <c r="I16" s="3">
        <v>0</v>
      </c>
      <c r="J16" s="7">
        <v>0</v>
      </c>
      <c r="K16" s="3"/>
      <c r="L16" s="7"/>
      <c r="M16" s="146"/>
      <c r="N16" s="149">
        <f>SUM(B16:M16)</f>
        <v>232605</v>
      </c>
      <c r="O16" s="7"/>
      <c r="P16" s="7"/>
      <c r="Q16" s="7"/>
      <c r="R16" s="7"/>
    </row>
    <row r="17" spans="1:18" ht="12.75">
      <c r="A17" s="134"/>
      <c r="B17" s="2"/>
      <c r="C17" s="3"/>
      <c r="D17" s="7"/>
      <c r="E17" s="160"/>
      <c r="F17" s="7"/>
      <c r="G17" s="3"/>
      <c r="H17" s="7"/>
      <c r="I17" s="3"/>
      <c r="J17" s="7"/>
      <c r="K17" s="3"/>
      <c r="L17" s="7"/>
      <c r="M17" s="146"/>
      <c r="N17" s="149"/>
      <c r="O17" s="7"/>
      <c r="P17" s="7"/>
      <c r="Q17" s="7"/>
      <c r="R17" s="7"/>
    </row>
    <row r="18" spans="1:18" ht="12.75">
      <c r="A18" s="133" t="s">
        <v>4</v>
      </c>
      <c r="B18" s="26">
        <v>537526.9</v>
      </c>
      <c r="C18" s="27">
        <v>599623.68</v>
      </c>
      <c r="D18" s="28">
        <v>624819.72</v>
      </c>
      <c r="E18" s="163">
        <v>592164.2</v>
      </c>
      <c r="F18" s="28">
        <v>709560.51</v>
      </c>
      <c r="G18" s="27">
        <v>675445.15</v>
      </c>
      <c r="H18" s="28">
        <v>725234.21</v>
      </c>
      <c r="I18" s="27">
        <v>683345.69</v>
      </c>
      <c r="J18" s="28">
        <v>651266.05</v>
      </c>
      <c r="K18" s="27"/>
      <c r="L18" s="28"/>
      <c r="M18" s="145"/>
      <c r="N18" s="148">
        <f>SUM(B18:M18)</f>
        <v>5798986.1099999985</v>
      </c>
      <c r="O18" s="28"/>
      <c r="P18" s="28"/>
      <c r="Q18" s="28"/>
      <c r="R18" s="28"/>
    </row>
    <row r="19" spans="1:18" ht="12.75">
      <c r="A19" s="134" t="s">
        <v>47</v>
      </c>
      <c r="B19" s="2">
        <v>379116.08</v>
      </c>
      <c r="C19" s="3">
        <v>419299.26</v>
      </c>
      <c r="D19" s="7">
        <v>410863.83</v>
      </c>
      <c r="E19" s="160">
        <v>431866.95</v>
      </c>
      <c r="F19" s="7">
        <v>453659.74</v>
      </c>
      <c r="G19" s="3">
        <v>463731.91</v>
      </c>
      <c r="H19" s="7">
        <v>427657.44</v>
      </c>
      <c r="I19" s="3">
        <v>390316.51</v>
      </c>
      <c r="J19" s="7">
        <v>449749.7</v>
      </c>
      <c r="K19" s="3"/>
      <c r="L19" s="7"/>
      <c r="M19" s="146"/>
      <c r="N19" s="149">
        <f aca="true" t="shared" si="0" ref="N19:N25">SUM(B19:M19)</f>
        <v>3826261.42</v>
      </c>
      <c r="O19" s="7"/>
      <c r="P19" s="7"/>
      <c r="Q19" s="7"/>
      <c r="R19" s="69"/>
    </row>
    <row r="20" spans="1:18" ht="12.75">
      <c r="A20" s="134" t="s">
        <v>48</v>
      </c>
      <c r="B20" s="2">
        <v>94379.84</v>
      </c>
      <c r="C20" s="3">
        <v>117495.65</v>
      </c>
      <c r="D20" s="7">
        <v>114187.81</v>
      </c>
      <c r="E20" s="160">
        <v>105178.45</v>
      </c>
      <c r="F20" s="7">
        <v>123343.05</v>
      </c>
      <c r="G20" s="3">
        <v>125769.79</v>
      </c>
      <c r="H20" s="7">
        <v>130982.64</v>
      </c>
      <c r="I20" s="3">
        <v>102224.46</v>
      </c>
      <c r="J20" s="7">
        <v>116578.81</v>
      </c>
      <c r="K20" s="3"/>
      <c r="L20" s="7"/>
      <c r="M20" s="146"/>
      <c r="N20" s="149">
        <f t="shared" si="0"/>
        <v>1030140.5</v>
      </c>
      <c r="O20" s="7"/>
      <c r="P20" s="7"/>
      <c r="Q20" s="7"/>
      <c r="R20" s="69"/>
    </row>
    <row r="21" spans="1:18" ht="12.75">
      <c r="A21" s="134" t="s">
        <v>37</v>
      </c>
      <c r="B21" s="2">
        <v>0</v>
      </c>
      <c r="C21" s="3">
        <v>0</v>
      </c>
      <c r="D21" s="7">
        <v>0</v>
      </c>
      <c r="E21" s="160">
        <v>0</v>
      </c>
      <c r="F21" s="7">
        <v>0</v>
      </c>
      <c r="G21" s="3">
        <v>0</v>
      </c>
      <c r="H21" s="7">
        <v>76203.98</v>
      </c>
      <c r="I21" s="3">
        <v>72254.99</v>
      </c>
      <c r="J21" s="7">
        <v>0</v>
      </c>
      <c r="K21" s="3"/>
      <c r="L21" s="7"/>
      <c r="M21" s="146"/>
      <c r="N21" s="149">
        <f t="shared" si="0"/>
        <v>148458.97</v>
      </c>
      <c r="O21" s="7"/>
      <c r="P21" s="7"/>
      <c r="Q21" s="7"/>
      <c r="R21" s="69"/>
    </row>
    <row r="22" spans="1:18" ht="12.75">
      <c r="A22" s="134" t="s">
        <v>6</v>
      </c>
      <c r="B22" s="2">
        <v>56359.4</v>
      </c>
      <c r="C22" s="3">
        <v>15958.75</v>
      </c>
      <c r="D22" s="7">
        <v>63515.95</v>
      </c>
      <c r="E22" s="160">
        <v>36290.19</v>
      </c>
      <c r="F22" s="7">
        <v>64195.91</v>
      </c>
      <c r="G22" s="3">
        <v>71958.72</v>
      </c>
      <c r="H22" s="7">
        <v>35303.35</v>
      </c>
      <c r="I22" s="3">
        <v>71325.66</v>
      </c>
      <c r="J22" s="7">
        <v>52133.87</v>
      </c>
      <c r="K22" s="3"/>
      <c r="L22" s="7"/>
      <c r="M22" s="146"/>
      <c r="N22" s="149">
        <f t="shared" si="0"/>
        <v>467041.79999999993</v>
      </c>
      <c r="O22" s="7"/>
      <c r="P22" s="7"/>
      <c r="Q22" s="7"/>
      <c r="R22" s="7"/>
    </row>
    <row r="23" spans="1:18" ht="12.75">
      <c r="A23" s="134" t="s">
        <v>7</v>
      </c>
      <c r="B23" s="2">
        <v>624.61</v>
      </c>
      <c r="C23" s="3">
        <v>231.52</v>
      </c>
      <c r="D23" s="7">
        <v>664.27</v>
      </c>
      <c r="E23" s="162">
        <v>0</v>
      </c>
      <c r="F23" s="7">
        <v>184.49</v>
      </c>
      <c r="G23" s="3">
        <v>1046.53</v>
      </c>
      <c r="H23" s="7">
        <v>127.69</v>
      </c>
      <c r="I23" s="3">
        <v>0</v>
      </c>
      <c r="J23" s="7">
        <v>0</v>
      </c>
      <c r="K23" s="3"/>
      <c r="L23" s="7"/>
      <c r="M23" s="146"/>
      <c r="N23" s="149">
        <f t="shared" si="0"/>
        <v>2879.11</v>
      </c>
      <c r="O23" s="7"/>
      <c r="P23" s="7"/>
      <c r="Q23" s="7"/>
      <c r="R23" s="7"/>
    </row>
    <row r="24" spans="1:18" ht="12.75">
      <c r="A24" s="134" t="s">
        <v>8</v>
      </c>
      <c r="B24" s="2">
        <v>3001.97</v>
      </c>
      <c r="C24" s="3">
        <v>6786.04</v>
      </c>
      <c r="D24" s="7">
        <v>11050.63</v>
      </c>
      <c r="E24" s="160">
        <v>1523.95</v>
      </c>
      <c r="F24" s="7">
        <v>4589.74</v>
      </c>
      <c r="G24" s="3">
        <v>849.34</v>
      </c>
      <c r="H24" s="7">
        <v>927.99</v>
      </c>
      <c r="I24" s="3">
        <v>143.95</v>
      </c>
      <c r="J24" s="7">
        <v>1047.78</v>
      </c>
      <c r="K24" s="3"/>
      <c r="L24" s="7"/>
      <c r="M24" s="146"/>
      <c r="N24" s="149">
        <f t="shared" si="0"/>
        <v>29921.390000000003</v>
      </c>
      <c r="O24" s="7"/>
      <c r="P24" s="7"/>
      <c r="Q24" s="7"/>
      <c r="R24" s="7"/>
    </row>
    <row r="25" spans="1:18" ht="12.75">
      <c r="A25" s="134" t="s">
        <v>32</v>
      </c>
      <c r="B25" s="2">
        <v>4045</v>
      </c>
      <c r="C25" s="3">
        <v>39852.46</v>
      </c>
      <c r="D25" s="7">
        <v>24537.23</v>
      </c>
      <c r="E25" s="160">
        <v>17304.66</v>
      </c>
      <c r="F25" s="7">
        <v>63587.58</v>
      </c>
      <c r="G25" s="3">
        <v>12088.86</v>
      </c>
      <c r="H25" s="7">
        <v>54031.12</v>
      </c>
      <c r="I25" s="3">
        <v>47080.12</v>
      </c>
      <c r="J25" s="7">
        <v>31755.89</v>
      </c>
      <c r="K25" s="3"/>
      <c r="L25" s="7"/>
      <c r="M25" s="146"/>
      <c r="N25" s="149">
        <f t="shared" si="0"/>
        <v>294282.92</v>
      </c>
      <c r="O25" s="7"/>
      <c r="P25" s="7"/>
      <c r="Q25" s="7"/>
      <c r="R25" s="7"/>
    </row>
    <row r="26" spans="1:18" ht="12.75">
      <c r="A26" s="134"/>
      <c r="B26" s="2"/>
      <c r="C26" s="3"/>
      <c r="D26" s="7"/>
      <c r="E26" s="160"/>
      <c r="F26" s="7"/>
      <c r="G26" s="3"/>
      <c r="H26" s="7"/>
      <c r="I26" s="3"/>
      <c r="J26" s="7"/>
      <c r="K26" s="3"/>
      <c r="L26" s="7"/>
      <c r="M26" s="146"/>
      <c r="N26" s="149"/>
      <c r="O26" s="7"/>
      <c r="P26" s="7"/>
      <c r="Q26" s="7"/>
      <c r="R26" s="7"/>
    </row>
    <row r="27" spans="1:18" ht="12.75">
      <c r="A27" s="134"/>
      <c r="B27" s="2"/>
      <c r="C27" s="3"/>
      <c r="D27" s="7"/>
      <c r="E27" s="160"/>
      <c r="F27" s="7"/>
      <c r="G27" s="3"/>
      <c r="H27" s="7"/>
      <c r="I27" s="3"/>
      <c r="J27" s="7"/>
      <c r="K27" s="3"/>
      <c r="L27" s="7"/>
      <c r="M27" s="146"/>
      <c r="N27" s="149"/>
      <c r="O27" s="7"/>
      <c r="P27" s="7"/>
      <c r="Q27" s="7"/>
      <c r="R27" s="7"/>
    </row>
    <row r="28" spans="1:18" ht="12.75">
      <c r="A28" s="133" t="s">
        <v>11</v>
      </c>
      <c r="B28" s="222">
        <v>-30483.27</v>
      </c>
      <c r="C28" s="174">
        <v>-99513.64</v>
      </c>
      <c r="D28" s="167">
        <v>822921.95</v>
      </c>
      <c r="E28" s="164">
        <v>-455944.03</v>
      </c>
      <c r="F28" s="167">
        <v>135238.72</v>
      </c>
      <c r="G28" s="174">
        <v>-405407.75</v>
      </c>
      <c r="H28" s="167">
        <v>117440.64</v>
      </c>
      <c r="I28" s="177">
        <v>236504.8</v>
      </c>
      <c r="J28" s="171">
        <v>-161762.75</v>
      </c>
      <c r="K28" s="177"/>
      <c r="L28" s="171"/>
      <c r="M28" s="207"/>
      <c r="N28" s="204">
        <f>SUM(B28:M28)</f>
        <v>158994.66999999987</v>
      </c>
      <c r="O28" s="7"/>
      <c r="P28" s="7"/>
      <c r="Q28" s="7"/>
      <c r="R28" s="7"/>
    </row>
    <row r="29" spans="1:18" ht="13.5" thickBot="1">
      <c r="A29" s="134"/>
      <c r="B29" s="2"/>
      <c r="C29" s="3"/>
      <c r="D29" s="7"/>
      <c r="E29" s="160"/>
      <c r="F29" s="7"/>
      <c r="G29" s="3"/>
      <c r="H29" s="7"/>
      <c r="I29" s="3"/>
      <c r="J29" s="7"/>
      <c r="K29" s="3"/>
      <c r="L29" s="171"/>
      <c r="M29" s="146"/>
      <c r="N29" s="149"/>
      <c r="O29" s="7"/>
      <c r="P29" s="7"/>
      <c r="Q29" s="7"/>
      <c r="R29" s="7"/>
    </row>
    <row r="30" spans="1:18" ht="13.5" thickBot="1">
      <c r="A30" s="135" t="s">
        <v>24</v>
      </c>
      <c r="B30" s="157">
        <v>-30483.27</v>
      </c>
      <c r="C30" s="220">
        <v>-99513.64</v>
      </c>
      <c r="D30" s="219">
        <v>822921.95</v>
      </c>
      <c r="E30" s="165">
        <v>-455944.03</v>
      </c>
      <c r="F30" s="168">
        <v>135238.72</v>
      </c>
      <c r="G30" s="172">
        <v>-405407.75</v>
      </c>
      <c r="H30" s="168">
        <v>117440.64</v>
      </c>
      <c r="I30" s="168">
        <v>236504.8</v>
      </c>
      <c r="J30" s="172">
        <v>-161762.75</v>
      </c>
      <c r="K30" s="168"/>
      <c r="L30" s="172"/>
      <c r="M30" s="168"/>
      <c r="N30" s="221">
        <f>SUM(B30:M30)</f>
        <v>158994.66999999987</v>
      </c>
      <c r="O30" s="7"/>
      <c r="P30" s="65"/>
      <c r="Q30" s="65"/>
      <c r="R30" s="65"/>
    </row>
    <row r="31" spans="1:18" ht="13.5" thickBot="1">
      <c r="A31" s="156"/>
      <c r="B31" s="142"/>
      <c r="E31" s="166"/>
      <c r="N31" s="142"/>
      <c r="O31" s="7"/>
      <c r="P31" s="7"/>
      <c r="Q31" s="7"/>
      <c r="R31" s="7"/>
    </row>
    <row r="32" spans="1:18" ht="13.5" thickBot="1">
      <c r="A32" s="136" t="s">
        <v>22</v>
      </c>
      <c r="B32" s="179">
        <v>0</v>
      </c>
      <c r="C32" s="179">
        <v>0</v>
      </c>
      <c r="D32" s="179">
        <v>493700</v>
      </c>
      <c r="E32" s="180">
        <v>97800</v>
      </c>
      <c r="F32" s="181">
        <v>345200</v>
      </c>
      <c r="G32" s="182">
        <v>232605</v>
      </c>
      <c r="H32" s="181">
        <v>345200</v>
      </c>
      <c r="I32" s="179">
        <v>0</v>
      </c>
      <c r="J32" s="179">
        <v>0</v>
      </c>
      <c r="K32" s="179"/>
      <c r="L32" s="179"/>
      <c r="M32" s="183"/>
      <c r="N32" s="184">
        <f>SUM(B32:M32)</f>
        <v>1514505</v>
      </c>
      <c r="O32" s="140"/>
      <c r="P32" s="141"/>
      <c r="Q32" s="141"/>
      <c r="R32" s="141"/>
    </row>
    <row r="33" spans="1:18" ht="12.75">
      <c r="A33" s="126"/>
      <c r="B33" s="126"/>
      <c r="C33" s="127"/>
      <c r="D33" s="15"/>
      <c r="E33" s="15"/>
      <c r="F33" s="155"/>
      <c r="G33" s="15"/>
      <c r="O33" s="142"/>
      <c r="P33" s="142"/>
      <c r="Q33" s="142"/>
      <c r="R33" s="142"/>
    </row>
    <row r="34" spans="1:18" ht="12.75">
      <c r="A34" s="127"/>
      <c r="B34" s="128"/>
      <c r="C34" s="127"/>
      <c r="D34" s="1"/>
      <c r="O34" s="143"/>
      <c r="P34" s="143"/>
      <c r="Q34" s="143"/>
      <c r="R34" s="144"/>
    </row>
    <row r="35" spans="1:18" ht="12.75">
      <c r="A35" s="129"/>
      <c r="B35" s="129"/>
      <c r="C35" s="129"/>
      <c r="O35" s="142"/>
      <c r="P35" s="142"/>
      <c r="Q35" s="142"/>
      <c r="R35" s="142"/>
    </row>
    <row r="36" spans="1:3" ht="12.75">
      <c r="A36" s="127" t="s">
        <v>14</v>
      </c>
      <c r="B36" s="126"/>
      <c r="C36" s="126"/>
    </row>
    <row r="37" spans="1:3" ht="12.75">
      <c r="A37" s="129" t="s">
        <v>23</v>
      </c>
      <c r="B37" s="126"/>
      <c r="C37" s="126"/>
    </row>
    <row r="38" spans="1:3" ht="12.75">
      <c r="A38" s="126"/>
      <c r="B38" s="126"/>
      <c r="C38" s="126"/>
    </row>
    <row r="39" spans="1:3" ht="12.75">
      <c r="A39" s="126"/>
      <c r="B39" s="126"/>
      <c r="C39" s="126"/>
    </row>
    <row r="40" spans="1:3" ht="12.75">
      <c r="A40" s="126"/>
      <c r="B40" s="126"/>
      <c r="C40" s="126"/>
    </row>
  </sheetData>
  <sheetProtection/>
  <mergeCells count="2"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20.7109375" style="0" customWidth="1"/>
    <col min="2" max="2" width="9.57421875" style="0" customWidth="1"/>
    <col min="3" max="3" width="9.8515625" style="0" customWidth="1"/>
    <col min="4" max="4" width="11.7109375" style="0" customWidth="1"/>
    <col min="5" max="5" width="9.8515625" style="0" bestFit="1" customWidth="1"/>
    <col min="6" max="6" width="10.28125" style="0" customWidth="1"/>
    <col min="7" max="7" width="11.140625" style="0" customWidth="1"/>
    <col min="8" max="8" width="9.7109375" style="0" customWidth="1"/>
    <col min="9" max="9" width="10.8515625" style="0" customWidth="1"/>
    <col min="10" max="10" width="9.57421875" style="0" customWidth="1"/>
    <col min="11" max="11" width="9.421875" style="0" customWidth="1"/>
    <col min="12" max="12" width="9.57421875" style="0" customWidth="1"/>
    <col min="13" max="13" width="10.8515625" style="0" customWidth="1"/>
    <col min="14" max="14" width="11.7109375" style="0" customWidth="1"/>
    <col min="15" max="15" width="9.28125" style="0" customWidth="1"/>
    <col min="16" max="17" width="8.7109375" style="0" customWidth="1"/>
    <col min="18" max="18" width="10.7109375" style="0" customWidth="1"/>
  </cols>
  <sheetData>
    <row r="1" spans="1:18" ht="12.75">
      <c r="A1" s="289" t="s">
        <v>39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1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291" t="s">
        <v>49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ht="13.5" thickBot="1"/>
    <row r="5" spans="1:18" ht="13.5" thickBot="1">
      <c r="A5" s="125" t="s">
        <v>21</v>
      </c>
      <c r="B5" s="17">
        <v>42766</v>
      </c>
      <c r="C5" s="18">
        <v>42794</v>
      </c>
      <c r="D5" s="19">
        <v>42825</v>
      </c>
      <c r="E5" s="19">
        <v>42855</v>
      </c>
      <c r="F5" s="19">
        <v>42886</v>
      </c>
      <c r="G5" s="19">
        <v>42916</v>
      </c>
      <c r="H5" s="19">
        <v>42947</v>
      </c>
      <c r="I5" s="19">
        <v>42978</v>
      </c>
      <c r="J5" s="19">
        <v>43008</v>
      </c>
      <c r="K5" s="19">
        <v>43039</v>
      </c>
      <c r="L5" s="19">
        <v>43069</v>
      </c>
      <c r="M5" s="19">
        <v>43100</v>
      </c>
      <c r="N5" s="151" t="s">
        <v>0</v>
      </c>
      <c r="O5" s="137"/>
      <c r="P5" s="138"/>
      <c r="Q5" s="138"/>
      <c r="R5" s="139"/>
    </row>
    <row r="6" spans="1:18" ht="12.75">
      <c r="A6" s="130" t="s">
        <v>1</v>
      </c>
      <c r="B6" s="43">
        <v>48044.14</v>
      </c>
      <c r="C6" s="27">
        <v>38772.63</v>
      </c>
      <c r="D6" s="28">
        <v>493612.48</v>
      </c>
      <c r="E6" s="161">
        <v>33897.05</v>
      </c>
      <c r="F6" s="28">
        <v>40297.27</v>
      </c>
      <c r="G6" s="27">
        <v>35860.07</v>
      </c>
      <c r="H6" s="28">
        <v>38633.78</v>
      </c>
      <c r="I6" s="27">
        <v>456492.49</v>
      </c>
      <c r="J6" s="28">
        <v>30491.3</v>
      </c>
      <c r="K6" s="27">
        <v>31913.26</v>
      </c>
      <c r="L6" s="28">
        <v>23877.48</v>
      </c>
      <c r="M6" s="145">
        <v>20476.81</v>
      </c>
      <c r="N6" s="148">
        <f>SUM(B6:M6)</f>
        <v>1292368.7600000002</v>
      </c>
      <c r="O6" s="28"/>
      <c r="P6" s="28"/>
      <c r="Q6" s="28"/>
      <c r="R6" s="28"/>
    </row>
    <row r="7" spans="1:18" ht="12.75">
      <c r="A7" s="131" t="s">
        <v>15</v>
      </c>
      <c r="B7" s="2">
        <v>0</v>
      </c>
      <c r="C7" s="3">
        <v>0</v>
      </c>
      <c r="D7" s="7">
        <v>0</v>
      </c>
      <c r="E7" s="162">
        <v>0</v>
      </c>
      <c r="F7" s="7">
        <v>0</v>
      </c>
      <c r="G7" s="3">
        <v>0</v>
      </c>
      <c r="H7" s="7">
        <v>0</v>
      </c>
      <c r="I7" s="3">
        <v>0</v>
      </c>
      <c r="J7" s="7">
        <v>0</v>
      </c>
      <c r="K7" s="3">
        <v>0</v>
      </c>
      <c r="L7" s="7">
        <v>0</v>
      </c>
      <c r="M7" s="146">
        <v>0</v>
      </c>
      <c r="N7" s="149">
        <f>SUM(B7:M7)</f>
        <v>0</v>
      </c>
      <c r="O7" s="7"/>
      <c r="P7" s="7"/>
      <c r="Q7" s="7"/>
      <c r="R7" s="7"/>
    </row>
    <row r="8" spans="1:18" ht="12.75">
      <c r="A8" s="131" t="s">
        <v>2</v>
      </c>
      <c r="B8" s="2">
        <v>48044.14</v>
      </c>
      <c r="C8" s="3">
        <v>38772.63</v>
      </c>
      <c r="D8" s="7">
        <v>45809.39</v>
      </c>
      <c r="E8" s="160">
        <v>33897.05</v>
      </c>
      <c r="F8" s="7">
        <v>40297.27</v>
      </c>
      <c r="G8" s="3">
        <v>35860.07</v>
      </c>
      <c r="H8" s="7">
        <v>38633.78</v>
      </c>
      <c r="I8" s="3">
        <v>36828.78</v>
      </c>
      <c r="J8" s="7">
        <v>30491.3</v>
      </c>
      <c r="K8" s="3">
        <v>31913.26</v>
      </c>
      <c r="L8" s="7">
        <v>23877.48</v>
      </c>
      <c r="M8" s="146">
        <v>20476.81</v>
      </c>
      <c r="N8" s="149">
        <f>SUM(B8:M8)</f>
        <v>424901.95999999996</v>
      </c>
      <c r="O8" s="7"/>
      <c r="P8" s="7"/>
      <c r="Q8" s="7"/>
      <c r="R8" s="7"/>
    </row>
    <row r="9" spans="1:18" ht="12.75">
      <c r="A9" s="131" t="s">
        <v>17</v>
      </c>
      <c r="B9" s="2">
        <v>0</v>
      </c>
      <c r="C9" s="3">
        <v>0</v>
      </c>
      <c r="D9" s="7">
        <v>447803.09</v>
      </c>
      <c r="E9" s="162">
        <v>0</v>
      </c>
      <c r="F9" s="7">
        <v>0</v>
      </c>
      <c r="G9" s="3">
        <v>0</v>
      </c>
      <c r="H9" s="7">
        <v>0</v>
      </c>
      <c r="I9" s="3">
        <v>419663.71</v>
      </c>
      <c r="J9" s="7">
        <v>0</v>
      </c>
      <c r="K9" s="3">
        <v>0</v>
      </c>
      <c r="L9" s="7">
        <v>0</v>
      </c>
      <c r="M9" s="146">
        <v>0</v>
      </c>
      <c r="N9" s="149">
        <f>SUM(B9:M9)</f>
        <v>867466.8</v>
      </c>
      <c r="O9" s="7"/>
      <c r="P9" s="7"/>
      <c r="Q9" s="7"/>
      <c r="R9" s="7"/>
    </row>
    <row r="10" spans="1:18" ht="12.75">
      <c r="A10" s="132"/>
      <c r="B10" s="2"/>
      <c r="C10" s="3"/>
      <c r="D10" s="7"/>
      <c r="E10" s="160"/>
      <c r="F10" s="7"/>
      <c r="G10" s="3"/>
      <c r="H10" s="7"/>
      <c r="I10" s="3"/>
      <c r="J10" s="7"/>
      <c r="K10" s="3"/>
      <c r="L10" s="7"/>
      <c r="M10" s="146"/>
      <c r="N10" s="149"/>
      <c r="O10" s="7"/>
      <c r="P10" s="7"/>
      <c r="Q10" s="7"/>
      <c r="R10" s="7"/>
    </row>
    <row r="11" spans="1:18" ht="12.75">
      <c r="A11" s="133" t="s">
        <v>31</v>
      </c>
      <c r="B11" s="26">
        <v>458999.49</v>
      </c>
      <c r="C11" s="27">
        <v>461262.71</v>
      </c>
      <c r="D11" s="28">
        <v>460429.19</v>
      </c>
      <c r="E11" s="161">
        <v>4523.12</v>
      </c>
      <c r="F11" s="28">
        <v>459301.96</v>
      </c>
      <c r="G11" s="27">
        <v>1572.33</v>
      </c>
      <c r="H11" s="28">
        <v>458841.07</v>
      </c>
      <c r="I11" s="27">
        <v>463358</v>
      </c>
      <c r="J11" s="28">
        <v>459012</v>
      </c>
      <c r="K11" s="27">
        <v>460760.4</v>
      </c>
      <c r="L11" s="28">
        <v>643.07</v>
      </c>
      <c r="M11" s="145">
        <v>126299.48</v>
      </c>
      <c r="N11" s="148">
        <f>SUM(B11:M11)</f>
        <v>3815002.82</v>
      </c>
      <c r="O11" s="7"/>
      <c r="P11" s="7"/>
      <c r="Q11" s="7"/>
      <c r="R11" s="7"/>
    </row>
    <row r="12" spans="1:18" ht="12.75">
      <c r="A12" s="134" t="s">
        <v>10</v>
      </c>
      <c r="B12" s="2">
        <v>699.49</v>
      </c>
      <c r="C12" s="3">
        <v>2962.71</v>
      </c>
      <c r="D12" s="7">
        <v>2129.19</v>
      </c>
      <c r="E12" s="160">
        <v>4523.12</v>
      </c>
      <c r="F12" s="7">
        <v>1001.96</v>
      </c>
      <c r="G12" s="3">
        <v>1572.33</v>
      </c>
      <c r="H12" s="7">
        <v>541.07</v>
      </c>
      <c r="I12" s="3">
        <v>5058</v>
      </c>
      <c r="J12" s="7">
        <v>712</v>
      </c>
      <c r="K12" s="3">
        <v>2460.4</v>
      </c>
      <c r="L12" s="7">
        <v>643.07</v>
      </c>
      <c r="M12" s="146">
        <v>13199.48</v>
      </c>
      <c r="N12" s="149">
        <f>SUM(B12:M12)</f>
        <v>35502.81999999999</v>
      </c>
      <c r="O12" s="28"/>
      <c r="P12" s="28"/>
      <c r="Q12" s="28"/>
      <c r="R12" s="28"/>
    </row>
    <row r="13" spans="1:18" ht="12.75">
      <c r="A13" s="134" t="s">
        <v>51</v>
      </c>
      <c r="B13" s="2">
        <v>458300</v>
      </c>
      <c r="C13" s="3">
        <v>458300</v>
      </c>
      <c r="D13" s="7">
        <v>458300</v>
      </c>
      <c r="E13" s="160">
        <v>0</v>
      </c>
      <c r="F13" s="7">
        <v>458300</v>
      </c>
      <c r="G13" s="3">
        <v>0</v>
      </c>
      <c r="H13" s="7">
        <v>458300</v>
      </c>
      <c r="I13" s="3">
        <v>458300</v>
      </c>
      <c r="J13" s="7">
        <v>458300</v>
      </c>
      <c r="K13" s="3">
        <v>458300</v>
      </c>
      <c r="L13" s="7">
        <v>0</v>
      </c>
      <c r="M13" s="146">
        <v>113100</v>
      </c>
      <c r="N13" s="149">
        <f>SUM(B13:M13)</f>
        <v>3779500</v>
      </c>
      <c r="O13" s="7"/>
      <c r="P13" s="7"/>
      <c r="Q13" s="7"/>
      <c r="R13" s="7"/>
    </row>
    <row r="14" spans="1:18" ht="12.75">
      <c r="A14" s="134"/>
      <c r="B14" s="2"/>
      <c r="C14" s="3"/>
      <c r="D14" s="7"/>
      <c r="E14" s="160"/>
      <c r="F14" s="7"/>
      <c r="G14" s="3"/>
      <c r="H14" s="7"/>
      <c r="I14" s="3"/>
      <c r="J14" s="7"/>
      <c r="K14" s="3"/>
      <c r="L14" s="7"/>
      <c r="M14" s="146"/>
      <c r="N14" s="149"/>
      <c r="O14" s="7"/>
      <c r="P14" s="7"/>
      <c r="Q14" s="7"/>
      <c r="R14" s="7"/>
    </row>
    <row r="15" spans="1:18" ht="12.75">
      <c r="A15" s="133" t="s">
        <v>4</v>
      </c>
      <c r="B15" s="26">
        <v>563160.15</v>
      </c>
      <c r="C15" s="27">
        <v>625194.7</v>
      </c>
      <c r="D15" s="28">
        <v>650412.27</v>
      </c>
      <c r="E15" s="163">
        <v>617756.67</v>
      </c>
      <c r="F15" s="28">
        <v>734659.06</v>
      </c>
      <c r="G15" s="27">
        <v>700253.36</v>
      </c>
      <c r="H15" s="28">
        <v>750042.42</v>
      </c>
      <c r="I15" s="27">
        <v>707660.72</v>
      </c>
      <c r="J15" s="28">
        <v>674928.7</v>
      </c>
      <c r="K15" s="27">
        <v>679850.73</v>
      </c>
      <c r="L15" s="28">
        <v>843975.03</v>
      </c>
      <c r="M15" s="145">
        <v>1563599.48</v>
      </c>
      <c r="N15" s="148">
        <f>SUM(B15:M15)</f>
        <v>9111493.29</v>
      </c>
      <c r="O15" s="7"/>
      <c r="P15" s="7"/>
      <c r="Q15" s="7"/>
      <c r="R15" s="7"/>
    </row>
    <row r="16" spans="1:18" ht="12.75">
      <c r="A16" s="134" t="s">
        <v>47</v>
      </c>
      <c r="B16" s="2">
        <v>379116.08</v>
      </c>
      <c r="C16" s="3">
        <v>419299.26</v>
      </c>
      <c r="D16" s="7">
        <v>410863.83</v>
      </c>
      <c r="E16" s="160">
        <v>431866.95</v>
      </c>
      <c r="F16" s="7">
        <v>453659.74</v>
      </c>
      <c r="G16" s="3">
        <v>463731.91</v>
      </c>
      <c r="H16" s="7">
        <v>427657.44</v>
      </c>
      <c r="I16" s="3">
        <v>390316.51</v>
      </c>
      <c r="J16" s="7">
        <v>449749.7</v>
      </c>
      <c r="K16" s="3">
        <v>464947.27</v>
      </c>
      <c r="L16" s="7">
        <v>564219.42</v>
      </c>
      <c r="M16" s="146">
        <v>674685.95</v>
      </c>
      <c r="N16" s="149">
        <f aca="true" t="shared" si="0" ref="N16:N23">SUM(B16:M16)</f>
        <v>5530114.06</v>
      </c>
      <c r="O16" s="28"/>
      <c r="P16" s="28"/>
      <c r="Q16" s="28"/>
      <c r="R16" s="28"/>
    </row>
    <row r="17" spans="1:18" ht="12.75">
      <c r="A17" s="134" t="s">
        <v>48</v>
      </c>
      <c r="B17" s="2">
        <v>94379.84</v>
      </c>
      <c r="C17" s="3">
        <v>117495.65</v>
      </c>
      <c r="D17" s="7">
        <v>114187.81</v>
      </c>
      <c r="E17" s="160">
        <v>105178.45</v>
      </c>
      <c r="F17" s="7">
        <v>123343.05</v>
      </c>
      <c r="G17" s="3">
        <v>125769.79</v>
      </c>
      <c r="H17" s="7">
        <v>130982.64</v>
      </c>
      <c r="I17" s="3">
        <v>102224.46</v>
      </c>
      <c r="J17" s="7">
        <v>116578.81</v>
      </c>
      <c r="K17" s="3">
        <v>120700.68</v>
      </c>
      <c r="L17" s="7">
        <v>179637.03</v>
      </c>
      <c r="M17" s="146">
        <v>249198.51</v>
      </c>
      <c r="N17" s="149">
        <f t="shared" si="0"/>
        <v>1579676.72</v>
      </c>
      <c r="O17" s="7"/>
      <c r="P17" s="7"/>
      <c r="Q17" s="7"/>
      <c r="R17" s="69"/>
    </row>
    <row r="18" spans="1:18" ht="12.75">
      <c r="A18" s="134" t="s">
        <v>37</v>
      </c>
      <c r="B18" s="2">
        <v>0</v>
      </c>
      <c r="C18" s="3">
        <v>0</v>
      </c>
      <c r="D18" s="7">
        <v>0</v>
      </c>
      <c r="E18" s="160">
        <v>0</v>
      </c>
      <c r="F18" s="7">
        <v>0</v>
      </c>
      <c r="G18" s="3">
        <v>0</v>
      </c>
      <c r="H18" s="7">
        <v>76203.98</v>
      </c>
      <c r="I18" s="3">
        <v>72254.99</v>
      </c>
      <c r="J18" s="7">
        <v>0</v>
      </c>
      <c r="K18" s="3">
        <v>0</v>
      </c>
      <c r="L18" s="7">
        <v>0</v>
      </c>
      <c r="M18" s="146">
        <v>0</v>
      </c>
      <c r="N18" s="149">
        <f t="shared" si="0"/>
        <v>148458.97</v>
      </c>
      <c r="O18" s="7"/>
      <c r="P18" s="7"/>
      <c r="Q18" s="7"/>
      <c r="R18" s="69"/>
    </row>
    <row r="19" spans="1:18" ht="12.75">
      <c r="A19" s="134" t="s">
        <v>6</v>
      </c>
      <c r="B19" s="2">
        <v>56359.4</v>
      </c>
      <c r="C19" s="3">
        <v>15958.75</v>
      </c>
      <c r="D19" s="7">
        <v>63515.95</v>
      </c>
      <c r="E19" s="160">
        <v>36290.19</v>
      </c>
      <c r="F19" s="7">
        <v>64195.91</v>
      </c>
      <c r="G19" s="3">
        <v>71958.72</v>
      </c>
      <c r="H19" s="7">
        <v>35303.35</v>
      </c>
      <c r="I19" s="3">
        <v>71325.66</v>
      </c>
      <c r="J19" s="7">
        <v>52133.87</v>
      </c>
      <c r="K19" s="3">
        <v>52060.72</v>
      </c>
      <c r="L19" s="7">
        <v>55932.7</v>
      </c>
      <c r="M19" s="146">
        <v>56327.93</v>
      </c>
      <c r="N19" s="149">
        <f t="shared" si="0"/>
        <v>631363.1499999999</v>
      </c>
      <c r="O19" s="7"/>
      <c r="P19" s="7"/>
      <c r="Q19" s="7"/>
      <c r="R19" s="7"/>
    </row>
    <row r="20" spans="1:18" ht="12.75">
      <c r="A20" s="134" t="s">
        <v>7</v>
      </c>
      <c r="B20" s="2">
        <v>624.61</v>
      </c>
      <c r="C20" s="3">
        <v>231.52</v>
      </c>
      <c r="D20" s="7">
        <v>664.27</v>
      </c>
      <c r="E20" s="162">
        <v>0</v>
      </c>
      <c r="F20" s="7">
        <v>184.49</v>
      </c>
      <c r="G20" s="3">
        <v>1046.53</v>
      </c>
      <c r="H20" s="7">
        <v>127.69</v>
      </c>
      <c r="I20" s="3">
        <v>0</v>
      </c>
      <c r="J20" s="7">
        <v>0</v>
      </c>
      <c r="K20" s="3">
        <v>262.38</v>
      </c>
      <c r="L20" s="7">
        <v>0</v>
      </c>
      <c r="M20" s="146">
        <v>0</v>
      </c>
      <c r="N20" s="149">
        <f t="shared" si="0"/>
        <v>3141.4900000000002</v>
      </c>
      <c r="O20" s="7"/>
      <c r="P20" s="7"/>
      <c r="Q20" s="7"/>
      <c r="R20" s="7"/>
    </row>
    <row r="21" spans="1:18" ht="12.75">
      <c r="A21" s="134" t="s">
        <v>8</v>
      </c>
      <c r="B21" s="2">
        <v>3001.97</v>
      </c>
      <c r="C21" s="3">
        <v>6786.04</v>
      </c>
      <c r="D21" s="7">
        <v>11050.63</v>
      </c>
      <c r="E21" s="160">
        <v>1523.95</v>
      </c>
      <c r="F21" s="7">
        <v>4589.74</v>
      </c>
      <c r="G21" s="3">
        <v>849.34</v>
      </c>
      <c r="H21" s="7">
        <v>927.99</v>
      </c>
      <c r="I21" s="3">
        <v>143.95</v>
      </c>
      <c r="J21" s="7">
        <v>1047.78</v>
      </c>
      <c r="K21" s="3">
        <v>2121.79</v>
      </c>
      <c r="L21" s="7">
        <v>30.38</v>
      </c>
      <c r="M21" s="146">
        <v>518008.5</v>
      </c>
      <c r="N21" s="149">
        <f t="shared" si="0"/>
        <v>550082.06</v>
      </c>
      <c r="O21" s="7"/>
      <c r="P21" s="7"/>
      <c r="Q21" s="7"/>
      <c r="R21" s="7"/>
    </row>
    <row r="22" spans="1:18" ht="12.75">
      <c r="A22" s="134" t="s">
        <v>42</v>
      </c>
      <c r="B22" s="2">
        <v>25633.25</v>
      </c>
      <c r="C22" s="3">
        <v>25571.02</v>
      </c>
      <c r="D22" s="7">
        <v>25592.55</v>
      </c>
      <c r="E22" s="160">
        <v>25592.47</v>
      </c>
      <c r="F22" s="7">
        <v>25098.55</v>
      </c>
      <c r="G22" s="3">
        <v>24808.21</v>
      </c>
      <c r="H22" s="7">
        <v>24808.21</v>
      </c>
      <c r="I22" s="3">
        <v>24315.03</v>
      </c>
      <c r="J22" s="7">
        <v>23662.65</v>
      </c>
      <c r="K22" s="3">
        <v>23662.65</v>
      </c>
      <c r="L22" s="7">
        <v>23005.61</v>
      </c>
      <c r="M22" s="146">
        <v>18123.47</v>
      </c>
      <c r="N22" s="149">
        <f t="shared" si="0"/>
        <v>289873.67000000004</v>
      </c>
      <c r="O22" s="7"/>
      <c r="P22" s="7"/>
      <c r="Q22" s="7"/>
      <c r="R22" s="7"/>
    </row>
    <row r="23" spans="1:18" ht="12.75">
      <c r="A23" s="134" t="s">
        <v>32</v>
      </c>
      <c r="B23" s="2">
        <v>4045</v>
      </c>
      <c r="C23" s="3">
        <v>39852.46</v>
      </c>
      <c r="D23" s="7">
        <v>24537.23</v>
      </c>
      <c r="E23" s="160">
        <v>17304.66</v>
      </c>
      <c r="F23" s="7">
        <v>63587.58</v>
      </c>
      <c r="G23" s="3">
        <v>12088.86</v>
      </c>
      <c r="H23" s="7">
        <v>54031.12</v>
      </c>
      <c r="I23" s="3">
        <v>47080.12</v>
      </c>
      <c r="J23" s="7">
        <v>31755.89</v>
      </c>
      <c r="K23" s="3">
        <v>16095.24</v>
      </c>
      <c r="L23" s="7">
        <v>21149.89</v>
      </c>
      <c r="M23" s="146">
        <v>47255.12</v>
      </c>
      <c r="N23" s="149">
        <f t="shared" si="0"/>
        <v>378783.17</v>
      </c>
      <c r="O23" s="7"/>
      <c r="P23" s="7"/>
      <c r="Q23" s="7"/>
      <c r="R23" s="7"/>
    </row>
    <row r="24" spans="1:18" ht="12.75">
      <c r="A24" s="134"/>
      <c r="B24" s="2"/>
      <c r="C24" s="3"/>
      <c r="D24" s="7"/>
      <c r="E24" s="160"/>
      <c r="F24" s="7"/>
      <c r="G24" s="3"/>
      <c r="H24" s="7"/>
      <c r="I24" s="3"/>
      <c r="J24" s="7"/>
      <c r="K24" s="3"/>
      <c r="L24" s="7"/>
      <c r="M24" s="146"/>
      <c r="N24" s="149"/>
      <c r="O24" s="7"/>
      <c r="P24" s="7"/>
      <c r="Q24" s="7"/>
      <c r="R24" s="7"/>
    </row>
    <row r="25" spans="1:18" ht="12.75">
      <c r="A25" s="133" t="s">
        <v>11</v>
      </c>
      <c r="B25" s="49">
        <v>-56116.52</v>
      </c>
      <c r="C25" s="174">
        <v>-125159.36</v>
      </c>
      <c r="D25" s="167">
        <v>303629.4</v>
      </c>
      <c r="E25" s="164">
        <v>-579336.5</v>
      </c>
      <c r="F25" s="171">
        <v>-235059.83</v>
      </c>
      <c r="G25" s="174">
        <v>-662820.96</v>
      </c>
      <c r="H25" s="171">
        <v>-252567.57</v>
      </c>
      <c r="I25" s="177">
        <v>212189.77</v>
      </c>
      <c r="J25" s="171">
        <v>-185425.4</v>
      </c>
      <c r="K25" s="174">
        <v>-187177.07</v>
      </c>
      <c r="L25" s="171">
        <v>-819454.48</v>
      </c>
      <c r="M25" s="249">
        <v>-1416823.19</v>
      </c>
      <c r="N25" s="224">
        <f>SUM(B25:M25)</f>
        <v>-4004121.71</v>
      </c>
      <c r="O25" s="7"/>
      <c r="P25" s="7"/>
      <c r="Q25" s="7"/>
      <c r="R25" s="7"/>
    </row>
    <row r="26" spans="1:18" ht="13.5" thickBot="1">
      <c r="A26" s="134"/>
      <c r="B26" s="2"/>
      <c r="C26" s="3"/>
      <c r="D26" s="7"/>
      <c r="E26" s="160"/>
      <c r="F26" s="7"/>
      <c r="G26" s="3"/>
      <c r="H26" s="7"/>
      <c r="I26" s="3"/>
      <c r="J26" s="7"/>
      <c r="K26" s="3"/>
      <c r="L26" s="171"/>
      <c r="M26" s="146"/>
      <c r="N26" s="149"/>
      <c r="O26" s="7"/>
      <c r="P26" s="7"/>
      <c r="Q26" s="7"/>
      <c r="R26" s="7"/>
    </row>
    <row r="27" spans="1:18" ht="13.5" thickBot="1">
      <c r="A27" s="135" t="s">
        <v>24</v>
      </c>
      <c r="B27" s="157">
        <v>-56116.52</v>
      </c>
      <c r="C27" s="220">
        <v>-125159.36</v>
      </c>
      <c r="D27" s="219">
        <v>303629.4</v>
      </c>
      <c r="E27" s="165">
        <v>-579336.5</v>
      </c>
      <c r="F27" s="172">
        <v>-235059.83</v>
      </c>
      <c r="G27" s="172">
        <v>-662820.96</v>
      </c>
      <c r="H27" s="172">
        <v>-252567.57</v>
      </c>
      <c r="I27" s="168">
        <v>212189.77</v>
      </c>
      <c r="J27" s="172">
        <v>-185425.4</v>
      </c>
      <c r="K27" s="172">
        <v>-187177.07</v>
      </c>
      <c r="L27" s="172">
        <v>-819454.48</v>
      </c>
      <c r="M27" s="172">
        <v>-1416823.19</v>
      </c>
      <c r="N27" s="225">
        <f>SUM(B27:M27)</f>
        <v>-4004121.71</v>
      </c>
      <c r="O27" s="7"/>
      <c r="P27" s="65"/>
      <c r="Q27" s="65"/>
      <c r="R27" s="65"/>
    </row>
    <row r="28" spans="1:18" ht="13.5" thickBot="1">
      <c r="A28" s="156"/>
      <c r="B28" s="142"/>
      <c r="E28" s="166"/>
      <c r="N28" s="142"/>
      <c r="O28" s="7"/>
      <c r="P28" s="7"/>
      <c r="Q28" s="7"/>
      <c r="R28" s="7"/>
    </row>
    <row r="29" spans="1:18" ht="13.5" thickBot="1">
      <c r="A29" s="136" t="s">
        <v>22</v>
      </c>
      <c r="B29" s="179">
        <v>0</v>
      </c>
      <c r="C29" s="179">
        <v>0</v>
      </c>
      <c r="D29" s="179">
        <v>493700</v>
      </c>
      <c r="E29" s="180">
        <v>97800</v>
      </c>
      <c r="F29" s="181">
        <v>345200</v>
      </c>
      <c r="G29" s="182">
        <v>232605</v>
      </c>
      <c r="H29" s="181">
        <v>345200</v>
      </c>
      <c r="I29" s="179">
        <v>0</v>
      </c>
      <c r="J29" s="179">
        <v>0</v>
      </c>
      <c r="K29" s="179">
        <v>0</v>
      </c>
      <c r="L29" s="179">
        <v>345200</v>
      </c>
      <c r="M29" s="183">
        <v>0</v>
      </c>
      <c r="N29" s="184">
        <f>SUM(B29:M29)</f>
        <v>1859705</v>
      </c>
      <c r="O29" s="140"/>
      <c r="P29" s="141"/>
      <c r="Q29" s="141"/>
      <c r="R29" s="141"/>
    </row>
    <row r="30" spans="1:18" ht="12.75">
      <c r="A30" s="126"/>
      <c r="B30" s="126"/>
      <c r="C30" s="127"/>
      <c r="D30" s="15"/>
      <c r="E30" s="15"/>
      <c r="F30" s="155"/>
      <c r="G30" s="15"/>
      <c r="O30" s="142"/>
      <c r="P30" s="142"/>
      <c r="Q30" s="142"/>
      <c r="R30" s="142"/>
    </row>
    <row r="31" spans="1:18" ht="12.75">
      <c r="A31" s="127"/>
      <c r="B31" s="128"/>
      <c r="C31" s="127"/>
      <c r="D31" s="1"/>
      <c r="O31" s="143"/>
      <c r="P31" s="143"/>
      <c r="Q31" s="143"/>
      <c r="R31" s="144"/>
    </row>
    <row r="32" spans="1:18" ht="12.75">
      <c r="A32" s="129"/>
      <c r="B32" s="129"/>
      <c r="C32" s="129"/>
      <c r="O32" s="142"/>
      <c r="P32" s="142"/>
      <c r="Q32" s="142"/>
      <c r="R32" s="142"/>
    </row>
    <row r="33" spans="1:3" ht="12.75">
      <c r="A33" s="127" t="s">
        <v>14</v>
      </c>
      <c r="B33" s="126"/>
      <c r="C33" s="126"/>
    </row>
    <row r="34" spans="1:3" ht="12.75">
      <c r="A34" s="129" t="s">
        <v>23</v>
      </c>
      <c r="B34" s="126"/>
      <c r="C34" s="126"/>
    </row>
    <row r="35" spans="1:3" ht="12.75">
      <c r="A35" s="126"/>
      <c r="B35" s="126"/>
      <c r="C35" s="126"/>
    </row>
    <row r="36" spans="1:3" ht="12.75">
      <c r="A36" s="126"/>
      <c r="B36" s="126"/>
      <c r="C36" s="126"/>
    </row>
    <row r="37" spans="1:3" ht="12.75">
      <c r="A37" s="126"/>
      <c r="B37" s="126"/>
      <c r="C37" s="126"/>
    </row>
  </sheetData>
  <sheetProtection/>
  <mergeCells count="2">
    <mergeCell ref="A1:R1"/>
    <mergeCell ref="A3:R3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</dc:creator>
  <cp:keywords/>
  <dc:description/>
  <cp:lastModifiedBy>Eldiza Silva</cp:lastModifiedBy>
  <cp:lastPrinted>2024-01-15T18:26:53Z</cp:lastPrinted>
  <dcterms:created xsi:type="dcterms:W3CDTF">2007-08-08T11:51:49Z</dcterms:created>
  <dcterms:modified xsi:type="dcterms:W3CDTF">2024-01-15T18:27:12Z</dcterms:modified>
  <cp:category/>
  <cp:version/>
  <cp:contentType/>
  <cp:contentStatus/>
</cp:coreProperties>
</file>