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COMUNICAÇÃO\ELDIZA\2024\RECEITAS E DESPESAS DE  2024\"/>
    </mc:Choice>
  </mc:AlternateContent>
  <bookViews>
    <workbookView xWindow="0" yWindow="0" windowWidth="28800" windowHeight="12315"/>
  </bookViews>
  <sheets>
    <sheet name="Plan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" l="1"/>
  <c r="F27" i="1" s="1"/>
  <c r="B25" i="1"/>
  <c r="B27" i="1" s="1"/>
  <c r="N24" i="1"/>
  <c r="L23" i="1"/>
  <c r="J23" i="1"/>
  <c r="N23" i="1" s="1"/>
  <c r="H23" i="1"/>
  <c r="N22" i="1"/>
  <c r="N21" i="1"/>
  <c r="N20" i="1"/>
  <c r="N19" i="1"/>
  <c r="N17" i="1"/>
  <c r="L16" i="1"/>
  <c r="N16" i="1" s="1"/>
  <c r="L15" i="1"/>
  <c r="K15" i="1"/>
  <c r="K14" i="1" s="1"/>
  <c r="K25" i="1" s="1"/>
  <c r="K27" i="1" s="1"/>
  <c r="H15" i="1"/>
  <c r="N15" i="1" s="1"/>
  <c r="M14" i="1"/>
  <c r="I14" i="1"/>
  <c r="G14" i="1"/>
  <c r="G25" i="1" s="1"/>
  <c r="G27" i="1" s="1"/>
  <c r="F14" i="1"/>
  <c r="E14" i="1"/>
  <c r="D14" i="1"/>
  <c r="C14" i="1"/>
  <c r="B14" i="1"/>
  <c r="N12" i="1"/>
  <c r="L11" i="1"/>
  <c r="L10" i="1" s="1"/>
  <c r="I11" i="1"/>
  <c r="H11" i="1"/>
  <c r="H10" i="1" s="1"/>
  <c r="M10" i="1"/>
  <c r="K10" i="1"/>
  <c r="J10" i="1"/>
  <c r="I10" i="1"/>
  <c r="G10" i="1"/>
  <c r="F10" i="1"/>
  <c r="E10" i="1"/>
  <c r="E25" i="1" s="1"/>
  <c r="E27" i="1" s="1"/>
  <c r="D10" i="1"/>
  <c r="C10" i="1"/>
  <c r="B10" i="1"/>
  <c r="N8" i="1"/>
  <c r="N6" i="1"/>
  <c r="M4" i="1"/>
  <c r="M25" i="1" s="1"/>
  <c r="M27" i="1" s="1"/>
  <c r="L4" i="1"/>
  <c r="K4" i="1"/>
  <c r="J4" i="1"/>
  <c r="I4" i="1"/>
  <c r="I25" i="1" s="1"/>
  <c r="I27" i="1" s="1"/>
  <c r="H4" i="1"/>
  <c r="G4" i="1"/>
  <c r="F4" i="1"/>
  <c r="D4" i="1"/>
  <c r="D25" i="1" s="1"/>
  <c r="D27" i="1" s="1"/>
  <c r="C4" i="1"/>
  <c r="N4" i="1" s="1"/>
  <c r="B4" i="1"/>
  <c r="H25" i="1" l="1"/>
  <c r="H27" i="1" s="1"/>
  <c r="N10" i="1"/>
  <c r="N11" i="1"/>
  <c r="H14" i="1"/>
  <c r="C25" i="1"/>
  <c r="C27" i="1" s="1"/>
  <c r="J14" i="1"/>
  <c r="J25" i="1" s="1"/>
  <c r="J27" i="1" s="1"/>
  <c r="L14" i="1"/>
  <c r="L25" i="1" s="1"/>
  <c r="L27" i="1" s="1"/>
  <c r="N14" i="1" l="1"/>
  <c r="N25" i="1" s="1"/>
  <c r="N27" i="1" s="1"/>
</calcChain>
</file>

<file path=xl/sharedStrings.xml><?xml version="1.0" encoding="utf-8"?>
<sst xmlns="http://schemas.openxmlformats.org/spreadsheetml/2006/main" count="25" uniqueCount="25">
  <si>
    <t xml:space="preserve">      DEMONSTRAÇÃO DO RESULTADO MENSAL DO EXERCÍCIO DE 2024</t>
  </si>
  <si>
    <t xml:space="preserve">                      CONTAS</t>
  </si>
  <si>
    <t>TOTAL</t>
  </si>
  <si>
    <t>RECEITAS OPERACIONAIS</t>
  </si>
  <si>
    <t xml:space="preserve">   Receita de Serviços</t>
  </si>
  <si>
    <t xml:space="preserve">   Receita Aplic. Financeiras</t>
  </si>
  <si>
    <t xml:space="preserve">   Receita c/ Part.Societária</t>
  </si>
  <si>
    <t xml:space="preserve">   Doações Recebidas</t>
  </si>
  <si>
    <t xml:space="preserve">   Equivalência Patrimonial</t>
  </si>
  <si>
    <t>RECEITAS NÃO OPERAC.</t>
  </si>
  <si>
    <t xml:space="preserve">   Receitas Diversas</t>
  </si>
  <si>
    <t xml:space="preserve">   Contrib. Estado p/ Custeio</t>
  </si>
  <si>
    <t>DESPESAS OPERACIONAIS</t>
  </si>
  <si>
    <t xml:space="preserve">   Despesas c/ Pessoal</t>
  </si>
  <si>
    <t xml:space="preserve">   Encargos Sociais</t>
  </si>
  <si>
    <t xml:space="preserve">   Equivalencia Patrimonial (-)</t>
  </si>
  <si>
    <t xml:space="preserve">   Despesas não Operacionais</t>
  </si>
  <si>
    <t xml:space="preserve">   Despesas Administrativas</t>
  </si>
  <si>
    <t xml:space="preserve">   Despesas Financeiras</t>
  </si>
  <si>
    <t xml:space="preserve">   Despesas Tributárias</t>
  </si>
  <si>
    <t xml:space="preserve">   Depreciação e Amortização</t>
  </si>
  <si>
    <t xml:space="preserve">   Desp. de Serviços PJ e PF</t>
  </si>
  <si>
    <t xml:space="preserve">   Amortização de Convênios</t>
  </si>
  <si>
    <t>RESULTADO OPERACIONAL</t>
  </si>
  <si>
    <t>LUCRO (PREJUÍZO) DO MÊS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</si>
</sst>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 Narrow"/>
      <family val="2"/>
    </font>
    <font>
      <b/>
      <sz val="14"/>
      <name val="Arial Narrow"/>
      <family val="2"/>
    </font>
    <font>
      <b/>
      <u/>
      <sz val="12"/>
      <name val="Arial Narrow"/>
      <family val="2"/>
    </font>
    <font>
      <sz val="12"/>
      <name val="Arial Narrow"/>
      <family val="2"/>
    </font>
    <font>
      <b/>
      <sz val="12"/>
      <color rgb="FFFF0000"/>
      <name val="Arial Narrow"/>
      <family val="2"/>
    </font>
    <font>
      <b/>
      <sz val="12"/>
      <color theme="3" tint="0.39997558519241921"/>
      <name val="Arial Narrow"/>
      <family val="2"/>
    </font>
    <font>
      <b/>
      <sz val="12"/>
      <color rgb="FF0070C0"/>
      <name val="Arial Narrow"/>
      <family val="2"/>
    </font>
    <font>
      <sz val="12"/>
      <color theme="3" tint="0.39997558519241921"/>
      <name val="Arial Narrow"/>
      <family val="2"/>
    </font>
    <font>
      <sz val="12"/>
      <color rgb="FF0070C0"/>
      <name val="Arial Narrow"/>
      <family val="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7" xfId="0" applyFont="1" applyBorder="1" applyAlignment="1"/>
    <xf numFmtId="14" fontId="2" fillId="0" borderId="7" xfId="0" applyNumberFormat="1" applyFont="1" applyBorder="1" applyAlignment="1">
      <alignment horizontal="center"/>
    </xf>
    <xf numFmtId="14" fontId="2" fillId="0" borderId="8" xfId="0" applyNumberFormat="1" applyFont="1" applyBorder="1" applyAlignment="1">
      <alignment horizontal="center"/>
    </xf>
    <xf numFmtId="14" fontId="2" fillId="0" borderId="9" xfId="0" applyNumberFormat="1" applyFont="1" applyBorder="1" applyAlignment="1">
      <alignment horizontal="center"/>
    </xf>
    <xf numFmtId="0" fontId="2" fillId="0" borderId="10" xfId="0" applyFont="1" applyBorder="1" applyAlignment="1"/>
    <xf numFmtId="4" fontId="4" fillId="0" borderId="11" xfId="0" applyNumberFormat="1" applyFont="1" applyBorder="1"/>
    <xf numFmtId="4" fontId="4" fillId="0" borderId="12" xfId="0" applyNumberFormat="1" applyFont="1" applyBorder="1"/>
    <xf numFmtId="4" fontId="4" fillId="0" borderId="13" xfId="0" applyNumberFormat="1" applyFont="1" applyBorder="1"/>
    <xf numFmtId="0" fontId="5" fillId="0" borderId="14" xfId="0" applyFont="1" applyBorder="1" applyAlignment="1">
      <alignment horizontal="left"/>
    </xf>
    <xf numFmtId="4" fontId="5" fillId="0" borderId="11" xfId="0" applyNumberFormat="1" applyFont="1" applyBorder="1"/>
    <xf numFmtId="4" fontId="5" fillId="0" borderId="13" xfId="0" applyNumberFormat="1" applyFont="1" applyBorder="1"/>
    <xf numFmtId="39" fontId="5" fillId="0" borderId="13" xfId="1" applyNumberFormat="1" applyFont="1" applyBorder="1" applyAlignment="1">
      <alignment horizontal="right"/>
    </xf>
    <xf numFmtId="4" fontId="5" fillId="0" borderId="0" xfId="0" applyNumberFormat="1" applyFont="1" applyBorder="1"/>
    <xf numFmtId="43" fontId="5" fillId="0" borderId="13" xfId="1" applyFont="1" applyBorder="1" applyAlignment="1">
      <alignment horizontal="right"/>
    </xf>
    <xf numFmtId="43" fontId="5" fillId="0" borderId="13" xfId="1" applyFont="1" applyBorder="1"/>
    <xf numFmtId="4" fontId="5" fillId="0" borderId="14" xfId="0" applyNumberFormat="1" applyFont="1" applyBorder="1" applyAlignment="1"/>
    <xf numFmtId="0" fontId="2" fillId="0" borderId="14" xfId="0" applyFont="1" applyBorder="1" applyAlignment="1"/>
    <xf numFmtId="0" fontId="5" fillId="0" borderId="14" xfId="0" applyFont="1" applyBorder="1" applyAlignment="1"/>
    <xf numFmtId="43" fontId="5" fillId="0" borderId="13" xfId="1" applyFont="1" applyBorder="1" applyAlignment="1"/>
    <xf numFmtId="4" fontId="6" fillId="0" borderId="11" xfId="0" applyNumberFormat="1" applyFont="1" applyBorder="1"/>
    <xf numFmtId="4" fontId="6" fillId="0" borderId="13" xfId="0" applyNumberFormat="1" applyFont="1" applyBorder="1"/>
    <xf numFmtId="4" fontId="7" fillId="0" borderId="0" xfId="0" applyNumberFormat="1" applyFont="1" applyBorder="1"/>
    <xf numFmtId="4" fontId="8" fillId="0" borderId="0" xfId="0" applyNumberFormat="1" applyFont="1" applyBorder="1"/>
    <xf numFmtId="4" fontId="6" fillId="0" borderId="0" xfId="0" applyNumberFormat="1" applyFont="1" applyBorder="1"/>
    <xf numFmtId="4" fontId="6" fillId="0" borderId="15" xfId="0" applyNumberFormat="1" applyFont="1" applyBorder="1"/>
    <xf numFmtId="4" fontId="9" fillId="0" borderId="11" xfId="0" applyNumberFormat="1" applyFont="1" applyBorder="1"/>
    <xf numFmtId="4" fontId="5" fillId="0" borderId="16" xfId="0" applyNumberFormat="1" applyFont="1" applyBorder="1"/>
    <xf numFmtId="43" fontId="5" fillId="0" borderId="16" xfId="1" applyFont="1" applyBorder="1" applyAlignment="1">
      <alignment horizontal="right"/>
    </xf>
    <xf numFmtId="4" fontId="10" fillId="0" borderId="13" xfId="0" applyNumberFormat="1" applyFont="1" applyBorder="1"/>
    <xf numFmtId="0" fontId="2" fillId="0" borderId="17" xfId="0" applyFont="1" applyBorder="1" applyAlignment="1"/>
    <xf numFmtId="4" fontId="6" fillId="0" borderId="17" xfId="0" applyNumberFormat="1" applyFont="1" applyBorder="1"/>
    <xf numFmtId="4" fontId="7" fillId="0" borderId="17" xfId="0" applyNumberFormat="1" applyFont="1" applyBorder="1"/>
    <xf numFmtId="4" fontId="8" fillId="0" borderId="17" xfId="0" applyNumberFormat="1" applyFont="1" applyBorder="1"/>
    <xf numFmtId="4" fontId="6" fillId="0" borderId="9" xfId="0" applyNumberFormat="1" applyFont="1" applyBorder="1"/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7"/>
  <sheetViews>
    <sheetView tabSelected="1" zoomScaleNormal="100" workbookViewId="0">
      <selection activeCell="T24" sqref="T23:U24"/>
    </sheetView>
  </sheetViews>
  <sheetFormatPr defaultRowHeight="15" x14ac:dyDescent="0.25"/>
  <cols>
    <col min="1" max="1" width="22.28515625" bestFit="1" customWidth="1"/>
    <col min="2" max="2" width="12.28515625" bestFit="1" customWidth="1"/>
    <col min="3" max="4" width="11.7109375" bestFit="1" customWidth="1"/>
    <col min="5" max="5" width="12.85546875" bestFit="1" customWidth="1"/>
    <col min="6" max="8" width="11.7109375" bestFit="1" customWidth="1"/>
    <col min="9" max="13" width="12.28515625" bestFit="1" customWidth="1"/>
    <col min="14" max="14" width="13.42578125" bestFit="1" customWidth="1"/>
  </cols>
  <sheetData>
    <row r="1" spans="1:14" x14ac:dyDescent="0.25">
      <c r="A1" s="35" t="s">
        <v>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7"/>
    </row>
    <row r="2" spans="1:14" ht="15.75" thickBot="1" x14ac:dyDescent="0.3">
      <c r="A2" s="38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40"/>
    </row>
    <row r="3" spans="1:14" ht="16.5" thickBot="1" x14ac:dyDescent="0.3">
      <c r="A3" s="1" t="s">
        <v>1</v>
      </c>
      <c r="B3" s="2">
        <v>45322</v>
      </c>
      <c r="C3" s="2">
        <v>45351</v>
      </c>
      <c r="D3" s="2">
        <v>45382</v>
      </c>
      <c r="E3" s="3">
        <v>45412</v>
      </c>
      <c r="F3" s="3">
        <v>45443</v>
      </c>
      <c r="G3" s="3">
        <v>45473</v>
      </c>
      <c r="H3" s="3">
        <v>45504</v>
      </c>
      <c r="I3" s="3">
        <v>45535</v>
      </c>
      <c r="J3" s="3">
        <v>45565</v>
      </c>
      <c r="K3" s="3">
        <v>45596</v>
      </c>
      <c r="L3" s="3">
        <v>45626</v>
      </c>
      <c r="M3" s="3">
        <v>45657</v>
      </c>
      <c r="N3" s="4" t="s">
        <v>2</v>
      </c>
    </row>
    <row r="4" spans="1:14" ht="15.75" x14ac:dyDescent="0.25">
      <c r="A4" s="5" t="s">
        <v>3</v>
      </c>
      <c r="B4" s="6">
        <f>SUM(B5:B9)</f>
        <v>65111.21</v>
      </c>
      <c r="C4" s="7">
        <f>SUM(C5:C9)</f>
        <v>50310.93</v>
      </c>
      <c r="D4" s="7">
        <f>D5+D6</f>
        <v>54889.69</v>
      </c>
      <c r="E4" s="7">
        <v>61706.19</v>
      </c>
      <c r="F4" s="7">
        <f>F5+F6</f>
        <v>53767.9</v>
      </c>
      <c r="G4" s="7">
        <f>G5+G6</f>
        <v>54510.57</v>
      </c>
      <c r="H4" s="7">
        <f>H5+H6</f>
        <v>61985.27</v>
      </c>
      <c r="I4" s="7">
        <f>I6+I5</f>
        <v>49659.94</v>
      </c>
      <c r="J4" s="7">
        <f>J6+J5</f>
        <v>47983.83</v>
      </c>
      <c r="K4" s="7">
        <f>SUM(K5:K9)</f>
        <v>48445.93</v>
      </c>
      <c r="L4" s="7">
        <f>SUM(L5:L9)</f>
        <v>55893.33</v>
      </c>
      <c r="M4" s="7">
        <f>M6+M5</f>
        <v>75679.399999999994</v>
      </c>
      <c r="N4" s="8">
        <f>SUM(B4:M4)</f>
        <v>679944.19000000006</v>
      </c>
    </row>
    <row r="5" spans="1:14" ht="15.75" x14ac:dyDescent="0.25">
      <c r="A5" s="9" t="s">
        <v>4</v>
      </c>
      <c r="B5" s="10">
        <v>0</v>
      </c>
      <c r="C5" s="11">
        <v>0</v>
      </c>
      <c r="D5" s="11">
        <v>0</v>
      </c>
      <c r="E5" s="12">
        <v>0</v>
      </c>
      <c r="F5" s="11">
        <v>0</v>
      </c>
      <c r="G5" s="11">
        <v>0</v>
      </c>
      <c r="H5" s="11">
        <v>0</v>
      </c>
      <c r="I5" s="11">
        <v>0</v>
      </c>
      <c r="J5" s="11">
        <v>0</v>
      </c>
      <c r="K5" s="11">
        <v>0</v>
      </c>
      <c r="L5" s="11">
        <v>0</v>
      </c>
      <c r="M5" s="13">
        <v>0</v>
      </c>
      <c r="N5" s="11">
        <v>0</v>
      </c>
    </row>
    <row r="6" spans="1:14" ht="15.75" x14ac:dyDescent="0.25">
      <c r="A6" s="9" t="s">
        <v>5</v>
      </c>
      <c r="B6" s="10">
        <v>65111.21</v>
      </c>
      <c r="C6" s="11">
        <v>45503.76</v>
      </c>
      <c r="D6" s="11">
        <v>54889.69</v>
      </c>
      <c r="E6" s="14">
        <v>61706.19</v>
      </c>
      <c r="F6" s="11">
        <v>53767.9</v>
      </c>
      <c r="G6" s="11">
        <v>54510.57</v>
      </c>
      <c r="H6" s="15">
        <v>61985.27</v>
      </c>
      <c r="I6" s="11">
        <v>49659.94</v>
      </c>
      <c r="J6" s="11">
        <v>47983.83</v>
      </c>
      <c r="K6" s="11">
        <v>48445.93</v>
      </c>
      <c r="L6" s="11">
        <v>55893.33</v>
      </c>
      <c r="M6" s="13">
        <v>75679.399999999994</v>
      </c>
      <c r="N6" s="11">
        <f>SUM(B6:M6)</f>
        <v>675137.02</v>
      </c>
    </row>
    <row r="7" spans="1:14" ht="15.75" x14ac:dyDescent="0.25">
      <c r="A7" s="9" t="s">
        <v>6</v>
      </c>
      <c r="B7" s="10">
        <v>0</v>
      </c>
      <c r="C7" s="11">
        <v>0</v>
      </c>
      <c r="D7" s="11">
        <v>0</v>
      </c>
      <c r="E7" s="12">
        <v>0</v>
      </c>
      <c r="F7" s="11">
        <v>0</v>
      </c>
      <c r="G7" s="11">
        <v>0</v>
      </c>
      <c r="H7" s="11">
        <v>0</v>
      </c>
      <c r="I7" s="11">
        <v>0</v>
      </c>
      <c r="J7" s="11">
        <v>0</v>
      </c>
      <c r="K7" s="11">
        <v>0</v>
      </c>
      <c r="L7" s="11">
        <v>0</v>
      </c>
      <c r="M7" s="13">
        <v>0</v>
      </c>
      <c r="N7" s="11">
        <v>0</v>
      </c>
    </row>
    <row r="8" spans="1:14" ht="15.75" x14ac:dyDescent="0.25">
      <c r="A8" s="9" t="s">
        <v>7</v>
      </c>
      <c r="B8" s="10">
        <v>0</v>
      </c>
      <c r="C8" s="11">
        <v>4807.17</v>
      </c>
      <c r="D8" s="11">
        <v>0</v>
      </c>
      <c r="E8" s="12">
        <v>0</v>
      </c>
      <c r="F8" s="11">
        <v>0</v>
      </c>
      <c r="G8" s="11">
        <v>0</v>
      </c>
      <c r="H8" s="11">
        <v>0</v>
      </c>
      <c r="I8" s="11">
        <v>0</v>
      </c>
      <c r="J8" s="11">
        <v>0</v>
      </c>
      <c r="K8" s="11">
        <v>0</v>
      </c>
      <c r="L8" s="11">
        <v>0</v>
      </c>
      <c r="M8" s="13">
        <v>0</v>
      </c>
      <c r="N8" s="11">
        <f>SUM(B8:M8)</f>
        <v>4807.17</v>
      </c>
    </row>
    <row r="9" spans="1:14" ht="15.75" x14ac:dyDescent="0.25">
      <c r="A9" s="16" t="s">
        <v>8</v>
      </c>
      <c r="B9" s="10">
        <v>0</v>
      </c>
      <c r="C9" s="11">
        <v>0</v>
      </c>
      <c r="D9" s="11">
        <v>0</v>
      </c>
      <c r="E9" s="12">
        <v>0</v>
      </c>
      <c r="F9" s="11">
        <v>0</v>
      </c>
      <c r="G9" s="11">
        <v>0</v>
      </c>
      <c r="H9" s="11">
        <v>0</v>
      </c>
      <c r="I9" s="11">
        <v>0</v>
      </c>
      <c r="J9" s="11">
        <v>0</v>
      </c>
      <c r="K9" s="11">
        <v>0</v>
      </c>
      <c r="L9" s="11">
        <v>0</v>
      </c>
      <c r="M9" s="13">
        <v>0</v>
      </c>
      <c r="N9" s="11">
        <v>0</v>
      </c>
    </row>
    <row r="10" spans="1:14" ht="15.75" x14ac:dyDescent="0.25">
      <c r="A10" s="17" t="s">
        <v>9</v>
      </c>
      <c r="B10" s="6">
        <f>SUM(B11:B12)</f>
        <v>2670</v>
      </c>
      <c r="C10" s="8">
        <f t="shared" ref="C10:M10" si="0">C11+C12</f>
        <v>2291354.6</v>
      </c>
      <c r="D10" s="8">
        <f>D11+D12</f>
        <v>4878696.1000000006</v>
      </c>
      <c r="E10" s="8">
        <f t="shared" si="0"/>
        <v>2494122.17</v>
      </c>
      <c r="F10" s="8">
        <f t="shared" si="0"/>
        <v>2279012.6800000002</v>
      </c>
      <c r="G10" s="8">
        <f t="shared" si="0"/>
        <v>2888530.91</v>
      </c>
      <c r="H10" s="8">
        <f t="shared" si="0"/>
        <v>2276822.2799999998</v>
      </c>
      <c r="I10" s="8">
        <f t="shared" si="0"/>
        <v>2943.95</v>
      </c>
      <c r="J10" s="8">
        <f t="shared" si="0"/>
        <v>3823.3</v>
      </c>
      <c r="K10" s="8">
        <f>SUM(K11:K12)</f>
        <v>1871.82</v>
      </c>
      <c r="L10" s="8">
        <f>L12+L11</f>
        <v>2904.9</v>
      </c>
      <c r="M10" s="8">
        <f t="shared" si="0"/>
        <v>1860</v>
      </c>
      <c r="N10" s="8">
        <f>SUM(B10:M10)</f>
        <v>17124612.710000001</v>
      </c>
    </row>
    <row r="11" spans="1:14" ht="15.75" x14ac:dyDescent="0.25">
      <c r="A11" s="18" t="s">
        <v>10</v>
      </c>
      <c r="B11" s="10">
        <v>2670</v>
      </c>
      <c r="C11" s="11">
        <v>9736.6299999999992</v>
      </c>
      <c r="D11" s="11">
        <v>6665.28</v>
      </c>
      <c r="E11" s="14">
        <v>7790.48</v>
      </c>
      <c r="F11" s="11">
        <v>3547.52</v>
      </c>
      <c r="G11" s="11">
        <v>3350</v>
      </c>
      <c r="H11" s="11">
        <f>2248.26+654.27</f>
        <v>2902.53</v>
      </c>
      <c r="I11" s="11">
        <f>2288+655.95</f>
        <v>2943.95</v>
      </c>
      <c r="J11" s="11">
        <v>3823.3</v>
      </c>
      <c r="K11" s="11">
        <v>1871.82</v>
      </c>
      <c r="L11" s="11">
        <f>1950+954.9</f>
        <v>2904.9</v>
      </c>
      <c r="M11" s="13">
        <v>1860</v>
      </c>
      <c r="N11" s="11">
        <f>SUM(B11:M11)</f>
        <v>50066.41</v>
      </c>
    </row>
    <row r="12" spans="1:14" ht="15.75" x14ac:dyDescent="0.25">
      <c r="A12" s="18" t="s">
        <v>11</v>
      </c>
      <c r="B12" s="10">
        <v>0</v>
      </c>
      <c r="C12" s="11">
        <v>2281617.9700000002</v>
      </c>
      <c r="D12" s="11">
        <v>4872030.82</v>
      </c>
      <c r="E12" s="14">
        <v>2486331.69</v>
      </c>
      <c r="F12" s="11">
        <v>2275465.16</v>
      </c>
      <c r="G12" s="11">
        <v>2885180.91</v>
      </c>
      <c r="H12" s="11">
        <v>2273919.75</v>
      </c>
      <c r="I12" s="11">
        <v>0</v>
      </c>
      <c r="J12" s="11">
        <v>0</v>
      </c>
      <c r="K12" s="11">
        <v>0</v>
      </c>
      <c r="L12" s="11">
        <v>0</v>
      </c>
      <c r="M12" s="13">
        <v>0</v>
      </c>
      <c r="N12" s="11">
        <f>SUM(B12:M12)</f>
        <v>17074546.300000001</v>
      </c>
    </row>
    <row r="13" spans="1:14" ht="15.75" x14ac:dyDescent="0.25">
      <c r="A13" s="18"/>
      <c r="B13" s="10"/>
      <c r="C13" s="11"/>
      <c r="D13" s="11"/>
      <c r="E13" s="14"/>
      <c r="F13" s="11"/>
      <c r="G13" s="11"/>
      <c r="H13" s="11"/>
      <c r="I13" s="11"/>
      <c r="J13" s="11"/>
      <c r="K13" s="11"/>
      <c r="L13" s="11"/>
      <c r="M13" s="13"/>
      <c r="N13" s="11"/>
    </row>
    <row r="14" spans="1:14" ht="15.75" x14ac:dyDescent="0.25">
      <c r="A14" s="17" t="s">
        <v>12</v>
      </c>
      <c r="B14" s="6">
        <f t="shared" ref="B14:M14" si="1">SUM(B15:B24)</f>
        <v>2692937.22</v>
      </c>
      <c r="C14" s="8">
        <f t="shared" si="1"/>
        <v>2722900.82</v>
      </c>
      <c r="D14" s="8">
        <f t="shared" si="1"/>
        <v>2822913.4299999997</v>
      </c>
      <c r="E14" s="8">
        <f t="shared" si="1"/>
        <v>2840152.08</v>
      </c>
      <c r="F14" s="8">
        <f t="shared" si="1"/>
        <v>2910532.8400000003</v>
      </c>
      <c r="G14" s="8">
        <f t="shared" si="1"/>
        <v>2819019.91</v>
      </c>
      <c r="H14" s="8">
        <f t="shared" si="1"/>
        <v>2722452.7500000009</v>
      </c>
      <c r="I14" s="8">
        <f t="shared" si="1"/>
        <v>2942628.42</v>
      </c>
      <c r="J14" s="8">
        <f t="shared" si="1"/>
        <v>2904870.1</v>
      </c>
      <c r="K14" s="8">
        <f t="shared" si="1"/>
        <v>2884142.04</v>
      </c>
      <c r="L14" s="8">
        <f t="shared" si="1"/>
        <v>2941434.5200000005</v>
      </c>
      <c r="M14" s="8">
        <f t="shared" si="1"/>
        <v>5591851.6299999999</v>
      </c>
      <c r="N14" s="8">
        <f>SUM(B14:M14)</f>
        <v>36795835.759999998</v>
      </c>
    </row>
    <row r="15" spans="1:14" ht="15.75" x14ac:dyDescent="0.25">
      <c r="A15" s="18" t="s">
        <v>13</v>
      </c>
      <c r="B15" s="10">
        <v>1784677.56</v>
      </c>
      <c r="C15" s="11">
        <v>1955151.12</v>
      </c>
      <c r="D15" s="11">
        <v>1993908</v>
      </c>
      <c r="E15" s="14">
        <v>1984919.68</v>
      </c>
      <c r="F15" s="11">
        <v>1997611.49</v>
      </c>
      <c r="G15" s="11">
        <v>1991315.27</v>
      </c>
      <c r="H15" s="11">
        <f>1910450.62-5226.16</f>
        <v>1905224.4600000002</v>
      </c>
      <c r="I15" s="11">
        <v>2076793.05</v>
      </c>
      <c r="J15" s="11">
        <v>2056923.79</v>
      </c>
      <c r="K15" s="11">
        <f>2087581.68-1412</f>
        <v>2086169.68</v>
      </c>
      <c r="L15" s="11">
        <f>2153126.31-98.14</f>
        <v>2153028.17</v>
      </c>
      <c r="M15" s="13">
        <v>2247408.4</v>
      </c>
      <c r="N15" s="11">
        <f>SUM(B15:M15)</f>
        <v>24233130.670000002</v>
      </c>
    </row>
    <row r="16" spans="1:14" ht="15.75" x14ac:dyDescent="0.25">
      <c r="A16" s="18" t="s">
        <v>14</v>
      </c>
      <c r="B16" s="10">
        <v>479222.63</v>
      </c>
      <c r="C16" s="11">
        <v>474875.4</v>
      </c>
      <c r="D16" s="11">
        <v>493472.79</v>
      </c>
      <c r="E16" s="14">
        <v>496734.61</v>
      </c>
      <c r="F16" s="15">
        <v>537607.05000000005</v>
      </c>
      <c r="G16" s="11">
        <v>523792.9</v>
      </c>
      <c r="H16" s="11">
        <v>526678.72</v>
      </c>
      <c r="I16" s="11">
        <v>538232.34</v>
      </c>
      <c r="J16" s="11">
        <v>559302.96</v>
      </c>
      <c r="K16" s="11">
        <v>518910.63</v>
      </c>
      <c r="L16" s="11">
        <f>520248.89-800.4</f>
        <v>519448.49</v>
      </c>
      <c r="M16" s="13">
        <v>982276.86</v>
      </c>
      <c r="N16" s="11">
        <f>SUM(B16:M16)</f>
        <v>6650555.3800000008</v>
      </c>
    </row>
    <row r="17" spans="1:14" ht="15.75" x14ac:dyDescent="0.25">
      <c r="A17" s="18" t="s">
        <v>15</v>
      </c>
      <c r="B17" s="10">
        <v>0</v>
      </c>
      <c r="C17" s="11">
        <v>0</v>
      </c>
      <c r="D17" s="11">
        <v>0</v>
      </c>
      <c r="E17" s="10">
        <v>0</v>
      </c>
      <c r="F17" s="11">
        <v>0</v>
      </c>
      <c r="G17" s="11">
        <v>0</v>
      </c>
      <c r="H17" s="10">
        <v>0</v>
      </c>
      <c r="I17" s="11">
        <v>0</v>
      </c>
      <c r="J17" s="11">
        <v>0</v>
      </c>
      <c r="K17" s="11">
        <v>0</v>
      </c>
      <c r="L17" s="11">
        <v>0</v>
      </c>
      <c r="M17" s="13">
        <v>0</v>
      </c>
      <c r="N17" s="11">
        <f>SUM(B17:M17)</f>
        <v>0</v>
      </c>
    </row>
    <row r="18" spans="1:14" ht="15.75" x14ac:dyDescent="0.25">
      <c r="A18" s="18" t="s">
        <v>16</v>
      </c>
      <c r="B18" s="10">
        <v>0</v>
      </c>
      <c r="C18" s="11">
        <v>0</v>
      </c>
      <c r="D18" s="11">
        <v>0</v>
      </c>
      <c r="E18" s="10">
        <v>0</v>
      </c>
      <c r="F18" s="11">
        <v>0</v>
      </c>
      <c r="G18" s="11">
        <v>0</v>
      </c>
      <c r="H18" s="10">
        <v>0</v>
      </c>
      <c r="I18" s="11">
        <v>0</v>
      </c>
      <c r="J18" s="11">
        <v>0</v>
      </c>
      <c r="K18" s="11">
        <v>0</v>
      </c>
      <c r="L18" s="11">
        <v>0</v>
      </c>
      <c r="M18" s="13">
        <v>287564.86</v>
      </c>
      <c r="N18" s="11">
        <v>287564.86</v>
      </c>
    </row>
    <row r="19" spans="1:14" ht="15.75" x14ac:dyDescent="0.25">
      <c r="A19" s="18" t="s">
        <v>17</v>
      </c>
      <c r="B19" s="10">
        <v>282930.12</v>
      </c>
      <c r="C19" s="11">
        <v>161261.38</v>
      </c>
      <c r="D19" s="11">
        <v>191422.37</v>
      </c>
      <c r="E19" s="19">
        <v>232128.15</v>
      </c>
      <c r="F19" s="15">
        <v>192135.35</v>
      </c>
      <c r="G19" s="11">
        <v>183668.2</v>
      </c>
      <c r="H19" s="11">
        <v>183079.16</v>
      </c>
      <c r="I19" s="11">
        <v>203982.96</v>
      </c>
      <c r="J19" s="11">
        <v>170058.1</v>
      </c>
      <c r="K19" s="11">
        <v>175477.25</v>
      </c>
      <c r="L19" s="11">
        <v>168601.21</v>
      </c>
      <c r="M19" s="13">
        <v>234943.14</v>
      </c>
      <c r="N19" s="11">
        <f t="shared" ref="N19:N24" si="2">SUM(B19:M19)</f>
        <v>2379687.39</v>
      </c>
    </row>
    <row r="20" spans="1:14" ht="15.75" x14ac:dyDescent="0.25">
      <c r="A20" s="18" t="s">
        <v>18</v>
      </c>
      <c r="B20" s="10">
        <v>0</v>
      </c>
      <c r="C20" s="11">
        <v>0</v>
      </c>
      <c r="D20" s="11">
        <v>0</v>
      </c>
      <c r="E20" s="12">
        <v>70.400000000000006</v>
      </c>
      <c r="F20" s="11">
        <v>0</v>
      </c>
      <c r="G20" s="11">
        <v>0</v>
      </c>
      <c r="H20" s="11">
        <v>1.49</v>
      </c>
      <c r="I20" s="11">
        <v>24.32</v>
      </c>
      <c r="J20" s="11">
        <v>0</v>
      </c>
      <c r="K20" s="11">
        <v>11.46</v>
      </c>
      <c r="L20" s="11">
        <v>11.87</v>
      </c>
      <c r="M20" s="13">
        <v>554946.87</v>
      </c>
      <c r="N20" s="11">
        <f t="shared" si="2"/>
        <v>555066.41</v>
      </c>
    </row>
    <row r="21" spans="1:14" ht="15.75" x14ac:dyDescent="0.25">
      <c r="A21" s="18" t="s">
        <v>19</v>
      </c>
      <c r="B21" s="10">
        <v>16543.939999999999</v>
      </c>
      <c r="C21" s="11">
        <v>4</v>
      </c>
      <c r="D21" s="11">
        <v>6294.76</v>
      </c>
      <c r="E21" s="14">
        <v>2422.44</v>
      </c>
      <c r="F21" s="15">
        <v>2310.2600000000002</v>
      </c>
      <c r="G21" s="11">
        <v>2968.93</v>
      </c>
      <c r="H21" s="11">
        <v>2231.62</v>
      </c>
      <c r="I21" s="11">
        <v>1732.24</v>
      </c>
      <c r="J21" s="11">
        <v>1916.66</v>
      </c>
      <c r="K21" s="11">
        <v>481.77</v>
      </c>
      <c r="L21" s="11">
        <v>181.37</v>
      </c>
      <c r="M21" s="13">
        <v>3169.73</v>
      </c>
      <c r="N21" s="11">
        <f t="shared" si="2"/>
        <v>40257.72</v>
      </c>
    </row>
    <row r="22" spans="1:14" ht="15.75" x14ac:dyDescent="0.25">
      <c r="A22" s="18" t="s">
        <v>20</v>
      </c>
      <c r="B22" s="10">
        <v>59077.83</v>
      </c>
      <c r="C22" s="11">
        <v>59077.83</v>
      </c>
      <c r="D22" s="11">
        <v>59129.88</v>
      </c>
      <c r="E22" s="14">
        <v>59122.89</v>
      </c>
      <c r="F22" s="11">
        <v>64273.2</v>
      </c>
      <c r="G22" s="11">
        <v>58975.01</v>
      </c>
      <c r="H22" s="11">
        <v>57729.599999999999</v>
      </c>
      <c r="I22" s="11">
        <v>57594.3</v>
      </c>
      <c r="J22" s="11">
        <v>57388.75</v>
      </c>
      <c r="K22" s="11">
        <v>57432.79</v>
      </c>
      <c r="L22" s="11">
        <v>57452.25</v>
      </c>
      <c r="M22" s="13">
        <v>67469.350000000006</v>
      </c>
      <c r="N22" s="11">
        <f t="shared" si="2"/>
        <v>714723.68</v>
      </c>
    </row>
    <row r="23" spans="1:14" ht="15.75" x14ac:dyDescent="0.25">
      <c r="A23" s="18" t="s">
        <v>21</v>
      </c>
      <c r="B23" s="10">
        <v>70485.14</v>
      </c>
      <c r="C23" s="11">
        <v>72531.09</v>
      </c>
      <c r="D23" s="11">
        <v>78685.63</v>
      </c>
      <c r="E23" s="14">
        <v>64753.91</v>
      </c>
      <c r="F23" s="11">
        <v>116595.49</v>
      </c>
      <c r="G23" s="11">
        <v>58299.6</v>
      </c>
      <c r="H23" s="11">
        <f>470+47037.7</f>
        <v>47507.7</v>
      </c>
      <c r="I23" s="11">
        <v>64269.21</v>
      </c>
      <c r="J23" s="11">
        <f>250+59029.84</f>
        <v>59279.839999999997</v>
      </c>
      <c r="K23" s="11">
        <v>45658.46</v>
      </c>
      <c r="L23" s="11">
        <f>48+42663.16</f>
        <v>42711.16</v>
      </c>
      <c r="M23" s="13">
        <v>1214072.42</v>
      </c>
      <c r="N23" s="11">
        <f t="shared" si="2"/>
        <v>1934849.65</v>
      </c>
    </row>
    <row r="24" spans="1:14" ht="15.75" x14ac:dyDescent="0.25">
      <c r="A24" s="18" t="s">
        <v>22</v>
      </c>
      <c r="B24" s="10">
        <v>0</v>
      </c>
      <c r="C24" s="11">
        <v>0</v>
      </c>
      <c r="D24" s="11">
        <v>0</v>
      </c>
      <c r="E24" s="11">
        <v>0</v>
      </c>
      <c r="F24" s="11">
        <v>0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  <c r="L24" s="11">
        <v>0</v>
      </c>
      <c r="M24" s="13">
        <v>0</v>
      </c>
      <c r="N24" s="11">
        <f t="shared" si="2"/>
        <v>0</v>
      </c>
    </row>
    <row r="25" spans="1:14" ht="15.75" x14ac:dyDescent="0.25">
      <c r="A25" s="17" t="s">
        <v>23</v>
      </c>
      <c r="B25" s="20">
        <f t="shared" ref="B25:J25" si="3">SUM(B4+B10-B14)</f>
        <v>-2625156.0100000002</v>
      </c>
      <c r="C25" s="21">
        <f t="shared" si="3"/>
        <v>-381235.28999999957</v>
      </c>
      <c r="D25" s="22">
        <f t="shared" si="3"/>
        <v>2110672.3600000013</v>
      </c>
      <c r="E25" s="20">
        <f t="shared" si="3"/>
        <v>-284323.7200000002</v>
      </c>
      <c r="F25" s="21">
        <f t="shared" si="3"/>
        <v>-577752.26000000024</v>
      </c>
      <c r="G25" s="23">
        <f t="shared" si="3"/>
        <v>124021.56999999983</v>
      </c>
      <c r="H25" s="20">
        <f t="shared" si="3"/>
        <v>-383645.20000000112</v>
      </c>
      <c r="I25" s="21">
        <f t="shared" si="3"/>
        <v>-2890024.53</v>
      </c>
      <c r="J25" s="24">
        <f t="shared" si="3"/>
        <v>-2853062.97</v>
      </c>
      <c r="K25" s="21">
        <f>K4+K10-K14</f>
        <v>-2833824.29</v>
      </c>
      <c r="L25" s="21">
        <f>L4+L10-L14</f>
        <v>-2882636.2900000005</v>
      </c>
      <c r="M25" s="21">
        <f>SUM(M4+M10-M14)</f>
        <v>-5514312.2299999995</v>
      </c>
      <c r="N25" s="25">
        <f>N4+N10-N14</f>
        <v>-18991278.859999996</v>
      </c>
    </row>
    <row r="26" spans="1:14" ht="16.5" thickBot="1" x14ac:dyDescent="0.3">
      <c r="A26" s="18"/>
      <c r="B26" s="26"/>
      <c r="C26" s="27"/>
      <c r="D26" s="27"/>
      <c r="E26" s="28"/>
      <c r="F26" s="27"/>
      <c r="G26" s="27"/>
      <c r="H26" s="27"/>
      <c r="I26" s="27"/>
      <c r="J26" s="27"/>
      <c r="K26" s="27"/>
      <c r="L26" s="27"/>
      <c r="M26" s="13"/>
      <c r="N26" s="29"/>
    </row>
    <row r="27" spans="1:14" ht="16.5" thickBot="1" x14ac:dyDescent="0.3">
      <c r="A27" s="30" t="s">
        <v>24</v>
      </c>
      <c r="B27" s="31">
        <f>SUM(B25)</f>
        <v>-2625156.0100000002</v>
      </c>
      <c r="C27" s="31">
        <f t="shared" ref="C27:M27" si="4">SUM(C25)</f>
        <v>-381235.28999999957</v>
      </c>
      <c r="D27" s="32">
        <f>SUM(D25)</f>
        <v>2110672.3600000013</v>
      </c>
      <c r="E27" s="31">
        <f t="shared" si="4"/>
        <v>-284323.7200000002</v>
      </c>
      <c r="F27" s="31">
        <f>SUM(F25)</f>
        <v>-577752.26000000024</v>
      </c>
      <c r="G27" s="33">
        <f t="shared" si="4"/>
        <v>124021.56999999983</v>
      </c>
      <c r="H27" s="31">
        <f t="shared" si="4"/>
        <v>-383645.20000000112</v>
      </c>
      <c r="I27" s="31">
        <f t="shared" si="4"/>
        <v>-2890024.53</v>
      </c>
      <c r="J27" s="31">
        <f t="shared" si="4"/>
        <v>-2853062.97</v>
      </c>
      <c r="K27" s="31">
        <f>SUM(K25)</f>
        <v>-2833824.29</v>
      </c>
      <c r="L27" s="31">
        <f>L25</f>
        <v>-2882636.2900000005</v>
      </c>
      <c r="M27" s="31">
        <f t="shared" si="4"/>
        <v>-5514312.2299999995</v>
      </c>
      <c r="N27" s="34">
        <f>N25</f>
        <v>-18991278.859999996</v>
      </c>
    </row>
  </sheetData>
  <mergeCells count="1">
    <mergeCell ref="A1:N2"/>
  </mergeCells>
  <printOptions horizontalCentered="1"/>
  <pageMargins left="0.31496062992125984" right="0.31496062992125984" top="0.78740157480314965" bottom="0.78740157480314965" header="0.31496062992125984" footer="0.31496062992125984"/>
  <pageSetup paperSize="9"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Eldiza Silva</dc:creator>
  <cp:lastModifiedBy>Eldiza Silva</cp:lastModifiedBy>
  <cp:lastPrinted>2025-01-30T17:53:13Z</cp:lastPrinted>
  <dcterms:created xsi:type="dcterms:W3CDTF">2025-01-30T17:42:44Z</dcterms:created>
  <dcterms:modified xsi:type="dcterms:W3CDTF">2025-01-30T17:53:36Z</dcterms:modified>
</cp:coreProperties>
</file>